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R400-120 F-GNNY" sheetId="1" state="visible" r:id="rId3"/>
    <sheet name="DR400-140B F-GHPJ" sheetId="2" state="visible" r:id="rId4"/>
    <sheet name="DR400-180 F-HRNO" sheetId="3" state="visible" r:id="rId5"/>
    <sheet name="PA19 F-BOFY" sheetId="4" state="visible" r:id="rId6"/>
    <sheet name="Annexe" sheetId="5" state="visible" r:id="rId7"/>
  </sheets>
  <definedNames>
    <definedName function="false" hidden="false" name="Fb" vbProcedure="false">#REF!</definedName>
    <definedName function="false" hidden="false" localSheetId="0" name="Fb" vbProcedure="false">#REF!</definedName>
    <definedName function="false" hidden="false" localSheetId="1" name="Fb" vbProcedure="false">#REF!</definedName>
    <definedName function="false" hidden="false" localSheetId="3" name="Fb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<sst xmlns="http://schemas.openxmlformats.org/spreadsheetml/2006/main" count="580" uniqueCount="142">
  <si>
    <t xml:space="preserve">DR400-120 F-GNNY</t>
  </si>
  <si>
    <t xml:space="preserve">INFORMATIONS APPAREIL:</t>
  </si>
  <si>
    <t xml:space="preserve">&lt;= renseigner les valeurs dans ces cases</t>
  </si>
  <si>
    <t xml:space="preserve">Reservoir principale =</t>
  </si>
  <si>
    <t xml:space="preserve">litres</t>
  </si>
  <si>
    <t xml:space="preserve">Dep</t>
  </si>
  <si>
    <t xml:space="preserve">Arr</t>
  </si>
  <si>
    <t xml:space="preserve">Dist. En NM</t>
  </si>
  <si>
    <t xml:space="preserve">Consommation =</t>
  </si>
  <si>
    <t xml:space="preserve">l/h</t>
  </si>
  <si>
    <t xml:space="preserve">TRAJET A &gt; B:</t>
  </si>
  <si>
    <t xml:space="preserve">LFPX</t>
  </si>
  <si>
    <t xml:space="preserve">&gt;</t>
  </si>
  <si>
    <t xml:space="preserve">Carburant inutilisable =</t>
  </si>
  <si>
    <t xml:space="preserve">litre</t>
  </si>
  <si>
    <t xml:space="preserve">TRAJET B &gt; C:</t>
  </si>
  <si>
    <t xml:space="preserve">Facteur de base =</t>
  </si>
  <si>
    <t xml:space="preserve">TRAJET C &gt; A:</t>
  </si>
  <si>
    <t xml:space="preserve">DÉGAGEMENT:</t>
  </si>
  <si>
    <t xml:space="preserve">A &gt; D</t>
  </si>
  <si>
    <t xml:space="preserve">1/ DEVIS CARBURANT</t>
  </si>
  <si>
    <t xml:space="preserve">en litres</t>
  </si>
  <si>
    <t xml:space="preserve">Trajet A&gt;&gt;B</t>
  </si>
  <si>
    <t xml:space="preserve">INTEGRATION B:</t>
  </si>
  <si>
    <t xml:space="preserve">En Minutes</t>
  </si>
  <si>
    <t xml:space="preserve">Intégration B</t>
  </si>
  <si>
    <t xml:space="preserve">+</t>
  </si>
  <si>
    <t xml:space="preserve">INTEGRATION C:</t>
  </si>
  <si>
    <t xml:space="preserve">Étape A &gt;&gt; B</t>
  </si>
  <si>
    <t xml:space="preserve">=</t>
  </si>
  <si>
    <t xml:space="preserve">INTEGRATION A:</t>
  </si>
  <si>
    <t xml:space="preserve">Trajet B &gt;&gt; C</t>
  </si>
  <si>
    <t xml:space="preserve">INTEGRATION D:</t>
  </si>
  <si>
    <t xml:space="preserve">Intégration C</t>
  </si>
  <si>
    <t xml:space="preserve">ROULAGE EN A:</t>
  </si>
  <si>
    <t xml:space="preserve">Trajet C &gt;&gt; A</t>
  </si>
  <si>
    <t xml:space="preserve">ROULAGE EN B:</t>
  </si>
  <si>
    <t xml:space="preserve">Intégration A</t>
  </si>
  <si>
    <t xml:space="preserve">ROULAGE EN C:</t>
  </si>
  <si>
    <t xml:space="preserve">Délestage total</t>
  </si>
  <si>
    <t xml:space="preserve">Réserve dégagement + int (A &gt;&gt; D)</t>
  </si>
  <si>
    <t xml:space="preserve">Réserve finale</t>
  </si>
  <si>
    <r>
      <rPr>
        <sz val="9"/>
        <color rgb="FF000000"/>
        <rFont val="DejaVu Sans"/>
        <family val="2"/>
        <charset val="1"/>
      </rPr>
      <t xml:space="preserve">⇒⇒⇒⇒⇒⇒⇒</t>
    </r>
    <r>
      <rPr>
        <sz val="9"/>
        <color rgb="FF000000"/>
        <rFont val="Arial"/>
        <family val="2"/>
        <charset val="1"/>
      </rPr>
      <t xml:space="preserve">Réserve finale (voir annexe) :</t>
    </r>
  </si>
  <si>
    <t xml:space="preserve">JOUR</t>
  </si>
  <si>
    <t xml:space="preserve">min</t>
  </si>
  <si>
    <t xml:space="preserve">Roulage (s)</t>
  </si>
  <si>
    <t xml:space="preserve">NUIT</t>
  </si>
  <si>
    <t xml:space="preserve">Réserve CdB</t>
  </si>
  <si>
    <t xml:space="preserve">Carburant mini à embarquer</t>
  </si>
  <si>
    <t xml:space="preserve">Carb. réel embarqué principal</t>
  </si>
  <si>
    <t xml:space="preserve">Roulage en A</t>
  </si>
  <si>
    <t xml:space="preserve">-</t>
  </si>
  <si>
    <r>
      <rPr>
        <b val="true"/>
        <sz val="9"/>
        <rFont val="Arial"/>
        <family val="2"/>
        <charset val="1"/>
      </rPr>
      <t xml:space="preserve">CARBURANT PRÉVU </t>
    </r>
    <r>
      <rPr>
        <b val="true"/>
        <i val="true"/>
        <sz val="9"/>
        <rFont val="Arial"/>
        <family val="2"/>
        <charset val="1"/>
      </rPr>
      <t xml:space="preserve">en Litres</t>
    </r>
  </si>
  <si>
    <r>
      <rPr>
        <b val="true"/>
        <sz val="9"/>
        <rFont val="Arial"/>
        <family val="2"/>
        <charset val="1"/>
      </rPr>
      <t xml:space="preserve">AU DÉCOLLAGE </t>
    </r>
    <r>
      <rPr>
        <b val="true"/>
        <i val="true"/>
        <sz val="9"/>
        <rFont val="Arial"/>
        <family val="2"/>
        <charset val="1"/>
      </rPr>
      <t xml:space="preserve">en kg</t>
    </r>
  </si>
  <si>
    <t xml:space="preserve">2/ MASSE EN OPERATION</t>
  </si>
  <si>
    <t xml:space="preserve">en kg</t>
  </si>
  <si>
    <t xml:space="preserve">6/ CALCUL DU CENTRAGE</t>
  </si>
  <si>
    <t xml:space="preserve">Avion à vide équipé</t>
  </si>
  <si>
    <t xml:space="preserve">Masse</t>
  </si>
  <si>
    <t xml:space="preserve">Levier</t>
  </si>
  <si>
    <t xml:space="preserve">Moment</t>
  </si>
  <si>
    <t xml:space="preserve">Pilote et documentation</t>
  </si>
  <si>
    <t xml:space="preserve">Kg</t>
  </si>
  <si>
    <t xml:space="preserve">m</t>
  </si>
  <si>
    <t xml:space="preserve">Kg.m</t>
  </si>
  <si>
    <t xml:space="preserve">Masse de base</t>
  </si>
  <si>
    <t xml:space="preserve">Masse carb. prévue au décoll.</t>
  </si>
  <si>
    <t xml:space="preserve">Pilote + Pax AV</t>
  </si>
  <si>
    <t xml:space="preserve">MASSE EN OPERATION</t>
  </si>
  <si>
    <t xml:space="preserve">Pax AR</t>
  </si>
  <si>
    <t xml:space="preserve">Bagages</t>
  </si>
  <si>
    <t xml:space="preserve">Carburants principaux</t>
  </si>
  <si>
    <t xml:space="preserve">3/ LIMITATIONS STRUCTURALES</t>
  </si>
  <si>
    <t xml:space="preserve">MMSD (décollage)</t>
  </si>
  <si>
    <t xml:space="preserve">MMSA (atterrissage)</t>
  </si>
  <si>
    <t xml:space="preserve">TOTAL DÉCOLLAGE</t>
  </si>
  <si>
    <t xml:space="preserve">Conso Carbu. Principal</t>
  </si>
  <si>
    <t xml:space="preserve">Masse au décollage</t>
  </si>
  <si>
    <t xml:space="preserve">limitée par le 1er atterrissage</t>
  </si>
  <si>
    <t xml:space="preserve">Lim. plus petite des 2 valeurs</t>
  </si>
  <si>
    <t xml:space="preserve">TOTAL FIN DE VOL</t>
  </si>
  <si>
    <t xml:space="preserve">Suivant fiche de pesée </t>
  </si>
  <si>
    <t xml:space="preserve">TOTAL A VIDE</t>
  </si>
  <si>
    <t xml:space="preserve">4/ CHARGE OFFERTE</t>
  </si>
  <si>
    <t xml:space="preserve">ENVELOPPE F-GNNY</t>
  </si>
  <si>
    <t xml:space="preserve">Limitation utile au décollage</t>
  </si>
  <si>
    <t xml:space="preserve">Masse en opération</t>
  </si>
  <si>
    <t xml:space="preserve">CHARGE OFFERTE</t>
  </si>
  <si>
    <t xml:space="preserve">5/ CHARGE RÉELLE</t>
  </si>
  <si>
    <t xml:space="preserve">Passager AV</t>
  </si>
  <si>
    <t xml:space="preserve">Passager AR droit</t>
  </si>
  <si>
    <t xml:space="preserve">Passager AR gauche</t>
  </si>
  <si>
    <t xml:space="preserve">CHARGE RÉELLE</t>
  </si>
  <si>
    <t xml:space="preserve">CHARGE OFFERTE RESTANTE</t>
  </si>
  <si>
    <t xml:space="preserve">DR400-140B   F-GHPJ</t>
  </si>
  <si>
    <t xml:space="preserve">⇒⇒⇒⇒⇒⇒⇒ Réserve finale (voir annexe) :</t>
  </si>
  <si>
    <t xml:space="preserve">ENVELOPPE F-GHPJ</t>
  </si>
  <si>
    <t xml:space="preserve">DR400-180   F-HRNO</t>
  </si>
  <si>
    <t xml:space="preserve">Reservoir principale = </t>
  </si>
  <si>
    <t xml:space="preserve">Reservoirs auxilaire  (2x40 Litres) = </t>
  </si>
  <si>
    <t xml:space="preserve">Carburant mini à embarquer ≤ 189l</t>
  </si>
  <si>
    <t xml:space="preserve">⇒⇒⇒⇒⇒⇒⇒⇒⇒⇒⇒⇒⇒⇒⇒⇒⇒⇒⇒⇒⇒⇒</t>
  </si>
  <si>
    <t xml:space="preserve">(la valeur totale doit être égal au carburant mini à embarquer)</t>
  </si>
  <si>
    <t xml:space="preserve">&gt;&gt;Choix Nb litres utilisé en vol =</t>
  </si>
  <si>
    <t xml:space="preserve">Carb. réel embarqué secondaire</t>
  </si>
  <si>
    <t xml:space="preserve">Carburant auxiliaire</t>
  </si>
  <si>
    <t xml:space="preserve">Conso Carbu. Auxiliaires</t>
  </si>
  <si>
    <t xml:space="preserve">ENVELOPPE F-HRNO</t>
  </si>
  <si>
    <t xml:space="preserve">PA19 F-BOFY</t>
  </si>
  <si>
    <t xml:space="preserve">Litres</t>
  </si>
  <si>
    <t xml:space="preserve">Pilote</t>
  </si>
  <si>
    <t xml:space="preserve">MMSD</t>
  </si>
  <si>
    <t xml:space="preserve">MMSA</t>
  </si>
  <si>
    <t xml:space="preserve">ENVELOPPE F-BOFY</t>
  </si>
  <si>
    <t xml:space="preserve">Passager AR</t>
  </si>
  <si>
    <t xml:space="preserve">Ce document ne remplace en aucun cas le manuel de vol ainsi que la fiche de pesée qui restent les références.
</t>
  </si>
  <si>
    <t xml:space="preserve">Guillaume PERRETTE</t>
  </si>
  <si>
    <t xml:space="preserve">Mise à jour :</t>
  </si>
  <si>
    <t xml:space="preserve">Remarques :</t>
  </si>
  <si>
    <t xml:space="preserve">07/12/2022 : </t>
  </si>
  <si>
    <t xml:space="preserve">Suppression ≤ 189l sur l'ensemble des appareils sauf NO</t>
  </si>
  <si>
    <t xml:space="preserve">Définition réserve finale : </t>
  </si>
  <si>
    <t xml:space="preserve">Suppression fiche PA-28</t>
  </si>
  <si>
    <t xml:space="preserve">VFR de jour :</t>
  </si>
  <si>
    <t xml:space="preserve">14/01/2023 : </t>
  </si>
  <si>
    <t xml:space="preserve">Modification "réserve réglementaire" en "réserve finale"</t>
  </si>
  <si>
    <t xml:space="preserve">Décollage et attérrissage du même aérodrome en restant en vue :</t>
  </si>
  <si>
    <t xml:space="preserve">18/05/2024 :</t>
  </si>
  <si>
    <t xml:space="preserve">Suppression fiche F-BXRY</t>
  </si>
  <si>
    <t xml:space="preserve">Réserve de 10 minutes à puissance croisière maxi continue à 1500ft/AD déstination</t>
  </si>
  <si>
    <t xml:space="preserve">Séparation passager arrière droit et gauche pour une meilleur compréhension</t>
  </si>
  <si>
    <t xml:space="preserve">12/08/2024 :</t>
  </si>
  <si>
    <t xml:space="preserve">Suppression fiche F-GSBN</t>
  </si>
  <si>
    <t xml:space="preserve">Autres vols : </t>
  </si>
  <si>
    <t xml:space="preserve">Fiche F-GHPJ : Modification Masse « Avion vide » et Bras de levier « Avion vide »</t>
  </si>
  <si>
    <t xml:space="preserve">Réserve de 30 minutes à vitesse d'attente à 1500 ft/AD déstination ou croisière long range / best range ou croisière la plus faible</t>
  </si>
  <si>
    <t xml:space="preserve">30/09/2024 :</t>
  </si>
  <si>
    <t xml:space="preserve">Fiche F-GHPJ : Probleme de lien tableau des masses / valeur corrigé</t>
  </si>
  <si>
    <t xml:space="preserve">24/04/2025 : </t>
  </si>
  <si>
    <t xml:space="preserve">Modification de la ligne « Réserve dégagement + int (A &gt;&gt; D) » = Calcul en litres faux</t>
  </si>
  <si>
    <t xml:space="preserve">VFR de nuit :</t>
  </si>
  <si>
    <t xml:space="preserve">Réserve de 45 minutes à vitesse d'attente à 1500 ft/AD déstination ou dégagement ou croisière long range / best range ou croisière la plus faible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</si>
</sst>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0"/>
    <numFmt numFmtId="167" formatCode="General"/>
    <numFmt numFmtId="168" formatCode="0.000"/>
    <numFmt numFmtId="169" formatCode="dd/mm/yyyy"/>
    <numFmt numFmtId="170" formatCode="[$-40C]d\ mmmm\ yyyy;@"/>
  </numFmts>
  <fonts count="3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name val="MS Sans Serif"/>
      <family val="2"/>
      <charset val="1"/>
    </font>
    <font>
      <sz val="10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sz val="9"/>
      <color rgb="FFFF00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DejaVu Sans"/>
      <family val="2"/>
      <charset val="1"/>
    </font>
    <font>
      <sz val="9"/>
      <color rgb="FFFF0000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B05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00B05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10"/>
      <color rgb="FF00B0F0"/>
      <name val="Arial"/>
      <family val="2"/>
      <charset val="1"/>
    </font>
    <font>
      <b val="true"/>
      <sz val="8"/>
      <color rgb="FF00B0F0"/>
      <name val="Arial"/>
      <family val="2"/>
      <charset val="1"/>
    </font>
    <font>
      <b val="true"/>
      <sz val="8"/>
      <color rgb="FF0070C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b val="true"/>
      <sz val="14"/>
      <color rgb="FFFF0000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u val="single"/>
      <sz val="14"/>
      <color rgb="FF7030A0"/>
      <name val="Calibri"/>
      <family val="2"/>
      <charset val="1"/>
    </font>
    <font>
      <b val="true"/>
      <i val="true"/>
      <sz val="14"/>
      <color rgb="FF7030A0"/>
      <name val="Calibri"/>
      <family val="2"/>
      <charset val="1"/>
    </font>
    <font>
      <b val="true"/>
      <sz val="14"/>
      <color rgb="FF7030A0"/>
      <name val="Calibri"/>
      <family val="2"/>
      <charset val="1"/>
    </font>
    <font>
      <b val="true"/>
      <sz val="11"/>
      <color rgb="FF7030A0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8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theme="0" tint="-0.15"/>
        <bgColor rgb="FFE7E6E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DEEBF7"/>
      </patternFill>
    </fill>
    <fill>
      <patternFill patternType="solid">
        <fgColor theme="5" tint="0.3998"/>
        <bgColor rgb="FFFF99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4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3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5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8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14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4" borderId="17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8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7" xfId="21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5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5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5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3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1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1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6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2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4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4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4" borderId="16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4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4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0" fillId="0" borderId="1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2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4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9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20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0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4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3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5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7" fillId="4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4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6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7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4" borderId="17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4" borderId="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9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4" borderId="9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4" fillId="4" borderId="2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2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3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3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5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3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7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2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6" fillId="6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3" borderId="2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28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8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2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3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_pesee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7030A0"/>
      <rgbColor rgb="FFE7E6E6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FBFB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ED7D31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CENTRAGE</a:t>
            </a:r>
          </a:p>
        </c:rich>
      </c:tx>
      <c:layout>
        <c:manualLayout>
          <c:xMode val="edge"/>
          <c:yMode val="edge"/>
          <c:x val="0.211249505733492"/>
          <c:y val="0.15121773900399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84499802293"/>
          <c:y val="0.0576154125772446"/>
          <c:w val="0.862297350731515"/>
          <c:h val="0.826790258087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"enveloppe"</c:f>
              <c:strCache>
                <c:ptCount val="1"/>
                <c:pt idx="0">
                  <c:v>enveloppe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'DR400-120 F-GNNY'!$T$47:$T$52</c:f>
              <c:numCache>
                <c:formatCode>General</c:formatCode>
                <c:ptCount val="6"/>
                <c:pt idx="0">
                  <c:v>0.205</c:v>
                </c:pt>
                <c:pt idx="1">
                  <c:v>0.205</c:v>
                </c:pt>
                <c:pt idx="2">
                  <c:v>0.428</c:v>
                </c:pt>
                <c:pt idx="3">
                  <c:v>0.564</c:v>
                </c:pt>
                <c:pt idx="4">
                  <c:v>0.564</c:v>
                </c:pt>
                <c:pt idx="5">
                  <c:v>0.205</c:v>
                </c:pt>
              </c:numCache>
            </c:numRef>
          </c:xVal>
          <c:yVal>
            <c:numRef>
              <c:f>'DR400-120 F-GNNY'!$U$47:$U$52</c:f>
              <c:numCache>
                <c:formatCode>General</c:formatCode>
                <c:ptCount val="6"/>
                <c:pt idx="0">
                  <c:v>568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568</c:v>
                </c:pt>
                <c:pt idx="5">
                  <c:v>568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"trait"</c:f>
              <c:strCache>
                <c:ptCount val="1"/>
                <c:pt idx="0">
                  <c:v>trait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'DR400-120 F-GNNY'!$M$39:$N$39,'DR400-120 F-GNNY'!$M$44:$N$44</c:f>
              <c:numCache>
                <c:formatCode>0.000</c:formatCode>
                <c:ptCount val="4"/>
                <c:pt idx="0">
                  <c:v>0.502264193621353</c:v>
                </c:pt>
                <c:pt idx="2">
                  <c:v>0.441488198757764</c:v>
                </c:pt>
              </c:numCache>
            </c:numRef>
          </c:xVal>
          <c:yVal>
            <c:numRef>
              <c:f>'DR400-120 F-GNNY'!$K$39:$L$39,'DR400-120 F-GNNY'!$K$44:$L$44</c:f>
              <c:numCache>
                <c:formatCode>0.00</c:formatCode>
                <c:ptCount val="4"/>
                <c:pt idx="0">
                  <c:v>884.2</c:v>
                </c:pt>
                <c:pt idx="2">
                  <c:v>805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"Décollage"</c:f>
              <c:strCache>
                <c:ptCount val="1"/>
                <c:pt idx="0">
                  <c:v>Décollage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'DR400-120 F-GNNY'!$M$39</c:f>
              <c:numCache>
                <c:formatCode>0.000</c:formatCode>
                <c:ptCount val="1"/>
                <c:pt idx="0">
                  <c:v>0.502264193621353</c:v>
                </c:pt>
              </c:numCache>
            </c:numRef>
          </c:xVal>
          <c:yVal>
            <c:numRef>
              <c:f>'DR400-120 F-GNNY'!$K$39</c:f>
              <c:numCache>
                <c:formatCode>0.00</c:formatCode>
                <c:ptCount val="1"/>
                <c:pt idx="0">
                  <c:v>884.2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"Atterrissage"</c:f>
              <c:strCache>
                <c:ptCount val="1"/>
                <c:pt idx="0">
                  <c:v>Atterrissage</c:v>
                </c:pt>
              </c:strCache>
            </c:strRef>
          </c:tx>
          <c:spPr>
            <a:solidFill>
              <a:srgbClr val="00b0f0"/>
            </a:solidFill>
            <a:ln cap="rnd" w="19080">
              <a:solidFill>
                <a:srgbClr val="00b0f0"/>
              </a:solidFill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00b0f0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lang="fr-FR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'DR400-120 F-GNNY'!$M$43</c:f>
              <c:numCache>
                <c:formatCode>0.000</c:formatCode>
                <c:ptCount val="1"/>
                <c:pt idx="0">
                  <c:v>0.466288627713814</c:v>
                </c:pt>
              </c:numCache>
            </c:numRef>
          </c:xVal>
          <c:yVal>
            <c:numRef>
              <c:f>'DR400-120 F-GNNY'!$K$43</c:f>
              <c:numCache>
                <c:formatCode>0.00</c:formatCode>
                <c:ptCount val="1"/>
                <c:pt idx="0">
                  <c:v>835.54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"a vide"</c:f>
              <c:strCache>
                <c:ptCount val="1"/>
                <c:pt idx="0">
                  <c:v>a vide</c:v>
                </c:pt>
              </c:strCache>
            </c:strRef>
          </c:tx>
          <c:spPr>
            <a:solidFill>
              <a:srgbClr val="ff0000"/>
            </a:solidFill>
            <a:ln cap="rnd" w="19080">
              <a:solidFill>
                <a:srgbClr val="ff0000"/>
              </a:solidFill>
              <a:round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'DR400-120 F-GNNY'!$M$44</c:f>
              <c:numCache>
                <c:formatCode>0.000</c:formatCode>
                <c:ptCount val="1"/>
                <c:pt idx="0">
                  <c:v>0.441488198757764</c:v>
                </c:pt>
              </c:numCache>
            </c:numRef>
          </c:xVal>
          <c:yVal>
            <c:numRef>
              <c:f>'DR400-120 F-GNNY'!$K$44</c:f>
              <c:numCache>
                <c:formatCode>0.00</c:formatCode>
                <c:ptCount val="1"/>
                <c:pt idx="0">
                  <c:v>805</c:v>
                </c:pt>
              </c:numCache>
            </c:numRef>
          </c:yVal>
          <c:smooth val="0"/>
        </c:ser>
        <c:axId val="45707597"/>
        <c:axId val="55241269"/>
      </c:scatterChart>
      <c:valAx>
        <c:axId val="45707597"/>
        <c:scaling>
          <c:orientation val="minMax"/>
          <c:max val="0.6"/>
          <c:min val="0.1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5241269"/>
        <c:crosses val="autoZero"/>
        <c:crossBetween val="midCat"/>
      </c:valAx>
      <c:valAx>
        <c:axId val="55241269"/>
        <c:scaling>
          <c:orientation val="minMax"/>
          <c:max val="950"/>
          <c:min val="568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5707597"/>
        <c:crosses val="autoZero"/>
        <c:crossBetween val="midCat"/>
      </c:valAx>
      <c:spPr>
        <a:solidFill>
          <a:srgbClr val="e7e6e6"/>
        </a:solidFill>
        <a:ln w="0">
          <a:solidFill>
            <a:srgbClr val="ffffff"/>
          </a:solidFill>
        </a:ln>
      </c:spPr>
    </c:plotArea>
    <c:plotVisOnly val="0"/>
    <c:dispBlanksAs val="span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CENTRAGE</a:t>
            </a:r>
          </a:p>
        </c:rich>
      </c:tx>
      <c:layout>
        <c:manualLayout>
          <c:xMode val="edge"/>
          <c:yMode val="edge"/>
          <c:x val="0.211199207135778"/>
          <c:y val="0.15121773900399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55401387512"/>
          <c:y val="0.0576154125772446"/>
          <c:w val="0.862239841427156"/>
          <c:h val="0.826790258087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"enveloppe"</c:f>
              <c:strCache>
                <c:ptCount val="1"/>
                <c:pt idx="0">
                  <c:v>enveloppe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'DR400-140B F-GHPJ'!$T$47:$T$52</c:f>
              <c:numCache>
                <c:formatCode>General</c:formatCode>
                <c:ptCount val="6"/>
                <c:pt idx="0">
                  <c:v>0.205</c:v>
                </c:pt>
                <c:pt idx="1">
                  <c:v>0.205</c:v>
                </c:pt>
                <c:pt idx="2">
                  <c:v>0.428</c:v>
                </c:pt>
                <c:pt idx="3">
                  <c:v>0.564</c:v>
                </c:pt>
                <c:pt idx="4">
                  <c:v>0.564</c:v>
                </c:pt>
                <c:pt idx="5">
                  <c:v>0.205</c:v>
                </c:pt>
              </c:numCache>
            </c:numRef>
          </c:xVal>
          <c:yVal>
            <c:numRef>
              <c:f>'DR400-140B F-GHPJ'!$U$47:$U$52</c:f>
              <c:numCache>
                <c:formatCode>General</c:formatCode>
                <c:ptCount val="6"/>
                <c:pt idx="0">
                  <c:v>615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615</c:v>
                </c:pt>
                <c:pt idx="5">
                  <c:v>615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"trait"</c:f>
              <c:strCache>
                <c:ptCount val="1"/>
                <c:pt idx="0">
                  <c:v>trait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'DR400-140B F-GHPJ'!$M$39:$N$39,'DR400-140B F-GHPJ'!$M$44:$N$44</c:f>
              <c:numCache>
                <c:formatCode>0.000</c:formatCode>
                <c:ptCount val="4"/>
                <c:pt idx="0">
                  <c:v>0.537131573685263</c:v>
                </c:pt>
                <c:pt idx="2">
                  <c:v>0.487008686210641</c:v>
                </c:pt>
              </c:numCache>
            </c:numRef>
          </c:xVal>
          <c:yVal>
            <c:numRef>
              <c:f>'DR400-140B F-GHPJ'!$K$39:$L$39,'DR400-140B F-GHPJ'!$K$44:$L$44</c:f>
              <c:numCache>
                <c:formatCode>0.00</c:formatCode>
                <c:ptCount val="4"/>
                <c:pt idx="0">
                  <c:v>1000.2</c:v>
                </c:pt>
                <c:pt idx="2">
                  <c:v>921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"Décollage"</c:f>
              <c:strCache>
                <c:ptCount val="1"/>
                <c:pt idx="0">
                  <c:v>Décollage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'DR400-140B F-GHPJ'!$M$39:$M$39</c:f>
              <c:numCache>
                <c:formatCode>0.000</c:formatCode>
                <c:ptCount val="1"/>
                <c:pt idx="0">
                  <c:v>0.537131573685263</c:v>
                </c:pt>
              </c:numCache>
            </c:numRef>
          </c:xVal>
          <c:yVal>
            <c:numRef>
              <c:f>'DR400-140B F-GHPJ'!$K$39:$K$39</c:f>
              <c:numCache>
                <c:formatCode>0.00</c:formatCode>
                <c:ptCount val="1"/>
                <c:pt idx="0">
                  <c:v>1000.2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"Atterrissage"</c:f>
              <c:strCache>
                <c:ptCount val="1"/>
                <c:pt idx="0">
                  <c:v>Atterrissage</c:v>
                </c:pt>
              </c:strCache>
            </c:strRef>
          </c:tx>
          <c:spPr>
            <a:solidFill>
              <a:srgbClr val="00b0f0"/>
            </a:solidFill>
            <a:ln cap="rnd" w="19080">
              <a:solidFill>
                <a:srgbClr val="00b0f0"/>
              </a:solidFill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00b0f0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lang="fr-FR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'DR400-140B F-GHPJ'!$M$43:$M$43</c:f>
              <c:numCache>
                <c:formatCode>0.000</c:formatCode>
                <c:ptCount val="1"/>
                <c:pt idx="0">
                  <c:v>0.496873169584643</c:v>
                </c:pt>
              </c:numCache>
            </c:numRef>
          </c:xVal>
          <c:yVal>
            <c:numRef>
              <c:f>'DR400-140B F-GHPJ'!$K$43:$K$43</c:f>
              <c:numCache>
                <c:formatCode>0.00</c:formatCode>
                <c:ptCount val="1"/>
                <c:pt idx="0">
                  <c:v>935.58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"a vide"</c:f>
              <c:strCache>
                <c:ptCount val="1"/>
                <c:pt idx="0">
                  <c:v>a vide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'DR400-140B F-GHPJ'!$M$44:$M$44</c:f>
              <c:numCache>
                <c:formatCode>0.000</c:formatCode>
                <c:ptCount val="1"/>
                <c:pt idx="0">
                  <c:v>0.487008686210641</c:v>
                </c:pt>
              </c:numCache>
            </c:numRef>
          </c:xVal>
          <c:yVal>
            <c:numRef>
              <c:f>'DR400-140B F-GHPJ'!$K$44:$K$44</c:f>
              <c:numCache>
                <c:formatCode>0.00</c:formatCode>
                <c:ptCount val="1"/>
                <c:pt idx="0">
                  <c:v>921</c:v>
                </c:pt>
              </c:numCache>
            </c:numRef>
          </c:yVal>
          <c:smooth val="0"/>
        </c:ser>
        <c:axId val="78249478"/>
        <c:axId val="60867670"/>
      </c:scatterChart>
      <c:valAx>
        <c:axId val="78249478"/>
        <c:scaling>
          <c:orientation val="minMax"/>
          <c:max val="0.6"/>
          <c:min val="0.1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0867670"/>
        <c:crosses val="autoZero"/>
        <c:crossBetween val="midCat"/>
      </c:valAx>
      <c:valAx>
        <c:axId val="60867670"/>
        <c:scaling>
          <c:orientation val="minMax"/>
          <c:max val="1050"/>
          <c:min val="61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8249478"/>
        <c:crossesAt val="0"/>
        <c:crossBetween val="midCat"/>
      </c:valAx>
      <c:spPr>
        <a:solidFill>
          <a:srgbClr val="e7e6e6"/>
        </a:solidFill>
        <a:ln w="0">
          <a:solidFill>
            <a:srgbClr val="ffffff"/>
          </a:solidFill>
        </a:ln>
      </c:spPr>
    </c:plotArea>
    <c:plotVisOnly val="0"/>
    <c:dispBlanksAs val="span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CENTRAGE</a:t>
            </a:r>
          </a:p>
        </c:rich>
      </c:tx>
      <c:layout>
        <c:manualLayout>
          <c:xMode val="edge"/>
          <c:yMode val="edge"/>
          <c:x val="0.211220140747349"/>
          <c:y val="0.15119025985825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66686490237"/>
          <c:y val="0.0576049427584954"/>
          <c:w val="0.862226186936267"/>
          <c:h val="0.826821733599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"enveloppe"</c:f>
              <c:strCache>
                <c:ptCount val="1"/>
                <c:pt idx="0">
                  <c:v>enveloppe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F-HRNO'!$T$48:$T$53</c:f>
              <c:numCache>
                <c:formatCode>General</c:formatCode>
                <c:ptCount val="6"/>
                <c:pt idx="0">
                  <c:v>0.205</c:v>
                </c:pt>
                <c:pt idx="1">
                  <c:v>0.205</c:v>
                </c:pt>
                <c:pt idx="2">
                  <c:v>0.428</c:v>
                </c:pt>
                <c:pt idx="3">
                  <c:v>0.564</c:v>
                </c:pt>
                <c:pt idx="4">
                  <c:v>0.564</c:v>
                </c:pt>
                <c:pt idx="5">
                  <c:v>0.205</c:v>
                </c:pt>
              </c:numCache>
            </c:numRef>
          </c:xVal>
          <c:yVal>
            <c:numRef>
              <c:f>'DR400-180 F-HRNO'!$U$48:$U$53</c:f>
              <c:numCache>
                <c:formatCode>General</c:formatCode>
                <c:ptCount val="6"/>
                <c:pt idx="0">
                  <c:v>630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630</c:v>
                </c:pt>
                <c:pt idx="5">
                  <c:v>630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"Trait"</c:f>
              <c:strCache>
                <c:ptCount val="1"/>
                <c:pt idx="0">
                  <c:v>Trait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F-HRNO'!$M$40:$N$40,'DR400-180 F-HRNO'!$M$45:$N$45</c:f>
              <c:numCache>
                <c:formatCode>0.000</c:formatCode>
                <c:ptCount val="4"/>
                <c:pt idx="0">
                  <c:v>0.463141799766264</c:v>
                </c:pt>
                <c:pt idx="2">
                  <c:v>0.428191011235955</c:v>
                </c:pt>
              </c:numCache>
            </c:numRef>
          </c:xVal>
          <c:yVal>
            <c:numRef>
              <c:f>'DR400-180 F-HRNO'!$K$40:$L$40,'DR400-180 F-HRNO'!$K$45:$L$45</c:f>
              <c:numCache>
                <c:formatCode>0.00</c:formatCode>
                <c:ptCount val="4"/>
                <c:pt idx="0">
                  <c:v>1026.8</c:v>
                </c:pt>
                <c:pt idx="2">
                  <c:v>890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"trait fin de vol"</c:f>
              <c:strCache>
                <c:ptCount val="1"/>
                <c:pt idx="0">
                  <c:v>trait fin de vol</c:v>
                </c:pt>
              </c:strCache>
            </c:strRef>
          </c:tx>
          <c:spPr>
            <a:solidFill>
              <a:srgbClr val="00b0f0"/>
            </a:solidFill>
            <a:ln cap="rnd" w="9360">
              <a:solidFill>
                <a:srgbClr val="00b0f0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Pt>
            <c:idx val="2"/>
            <c:marker>
              <c:symbol val="circle"/>
              <c:size val="5"/>
              <c:spPr>
                <a:solidFill>
                  <a:srgbClr val="00b0f0"/>
                </a:solidFill>
              </c:spPr>
            </c:marker>
          </c:dPt>
          <c:dLbls>
            <c:dLbl>
              <c:idx val="2"/>
              <c:txPr>
                <a:bodyPr wrap="square"/>
                <a:lstStyle/>
                <a:p>
                  <a:pPr>
                    <a:defRPr b="0" lang="fr-FR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F-HRNO'!$M$40:$N$40,'DR400-180 F-HRNO'!$M$44:$N$44</c:f>
              <c:numCache>
                <c:formatCode>0.000</c:formatCode>
                <c:ptCount val="4"/>
                <c:pt idx="0">
                  <c:v>0.463141799766264</c:v>
                </c:pt>
                <c:pt idx="2">
                  <c:v>0.427436357274079</c:v>
                </c:pt>
              </c:numCache>
            </c:numRef>
          </c:xVal>
          <c:yVal>
            <c:numRef>
              <c:f>'DR400-180 F-HRNO'!$K$40:$L$40,'DR400-180 F-HRNO'!$K$44:$L$44</c:f>
              <c:numCache>
                <c:formatCode>0.00</c:formatCode>
                <c:ptCount val="4"/>
                <c:pt idx="0">
                  <c:v>1026.8</c:v>
                </c:pt>
                <c:pt idx="2">
                  <c:v>914.48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"Décollage"</c:f>
              <c:strCache>
                <c:ptCount val="1"/>
                <c:pt idx="0">
                  <c:v>Décollage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F-HRNO'!$M$40:$M$40</c:f>
              <c:numCache>
                <c:formatCode>0.000</c:formatCode>
                <c:ptCount val="1"/>
                <c:pt idx="0">
                  <c:v>0.463141799766264</c:v>
                </c:pt>
              </c:numCache>
            </c:numRef>
          </c:xVal>
          <c:yVal>
            <c:numRef>
              <c:f>'DR400-180 F-HRNO'!$K$40:$K$40</c:f>
              <c:numCache>
                <c:formatCode>0.00</c:formatCode>
                <c:ptCount val="1"/>
                <c:pt idx="0">
                  <c:v>1026.8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"Atterrissage"</c:f>
              <c:strCache>
                <c:ptCount val="1"/>
                <c:pt idx="0">
                  <c:v>Atterrissage</c:v>
                </c:pt>
              </c:strCache>
            </c:strRef>
          </c:tx>
          <c:spPr>
            <a:solidFill>
              <a:srgbClr val="00b0f0"/>
            </a:solidFill>
            <a:ln cap="rnd" w="19080">
              <a:solidFill>
                <a:srgbClr val="00b0f0"/>
              </a:solidFill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F-HRNO'!$M$44:$M$44</c:f>
              <c:numCache>
                <c:formatCode>0.000</c:formatCode>
                <c:ptCount val="1"/>
                <c:pt idx="0">
                  <c:v>0.427436357274079</c:v>
                </c:pt>
              </c:numCache>
            </c:numRef>
          </c:xVal>
          <c:yVal>
            <c:numRef>
              <c:f>'DR400-180 F-HRNO'!$K$44:$K$44</c:f>
              <c:numCache>
                <c:formatCode>0.00</c:formatCode>
                <c:ptCount val="1"/>
                <c:pt idx="0">
                  <c:v>914.48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"a vide"</c:f>
              <c:strCache>
                <c:ptCount val="1"/>
                <c:pt idx="0">
                  <c:v>a vide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'DR400-180 F-HRNO'!$M$45:$M$45</c:f>
              <c:numCache>
                <c:formatCode>0.000</c:formatCode>
                <c:ptCount val="1"/>
                <c:pt idx="0">
                  <c:v>0.428191011235955</c:v>
                </c:pt>
              </c:numCache>
            </c:numRef>
          </c:xVal>
          <c:yVal>
            <c:numRef>
              <c:f>'DR400-180 F-HRNO'!$K$45:$K$45</c:f>
              <c:numCache>
                <c:formatCode>0.00</c:formatCode>
                <c:ptCount val="1"/>
                <c:pt idx="0">
                  <c:v>890</c:v>
                </c:pt>
              </c:numCache>
            </c:numRef>
          </c:yVal>
          <c:smooth val="0"/>
        </c:ser>
        <c:axId val="57481188"/>
        <c:axId val="48401598"/>
      </c:scatterChart>
      <c:valAx>
        <c:axId val="57481188"/>
        <c:scaling>
          <c:orientation val="minMax"/>
          <c:max val="0.6"/>
          <c:min val="0.1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8401598"/>
        <c:crosses val="autoZero"/>
        <c:crossBetween val="midCat"/>
      </c:valAx>
      <c:valAx>
        <c:axId val="48401598"/>
        <c:scaling>
          <c:orientation val="minMax"/>
          <c:max val="1200"/>
          <c:min val="63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481188"/>
        <c:crosses val="autoZero"/>
        <c:crossBetween val="midCat"/>
      </c:valAx>
      <c:spPr>
        <a:solidFill>
          <a:srgbClr val="e7e6e6"/>
        </a:solidFill>
        <a:ln w="0">
          <a:solidFill>
            <a:srgbClr val="ffffff"/>
          </a:solidFill>
        </a:ln>
      </c:spPr>
    </c:plotArea>
    <c:plotVisOnly val="0"/>
    <c:dispBlanksAs val="span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CENTRAGE</a:t>
            </a:r>
          </a:p>
        </c:rich>
      </c:tx>
      <c:layout>
        <c:manualLayout>
          <c:xMode val="edge"/>
          <c:yMode val="edge"/>
          <c:x val="0.58523463186211"/>
          <c:y val="0.6527669524551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12194878948"/>
          <c:y val="0.0576773187840998"/>
          <c:w val="0.862309455016439"/>
          <c:h val="0.826773187840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"enveloppe"</c:f>
              <c:strCache>
                <c:ptCount val="1"/>
                <c:pt idx="0">
                  <c:v>enveloppe</c:v>
                </c:pt>
              </c:strCache>
            </c:strRef>
          </c:tx>
          <c:spPr>
            <a:solidFill>
              <a:srgbClr val="5b9bd5"/>
            </a:solidFill>
            <a:ln cap="rnd"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'PA19 F-BOFY'!$T$48:$T$53</c:f>
              <c:numCache>
                <c:formatCode>General</c:formatCode>
                <c:ptCount val="6"/>
                <c:pt idx="0">
                  <c:v>0.292</c:v>
                </c:pt>
                <c:pt idx="1">
                  <c:v>0.292</c:v>
                </c:pt>
                <c:pt idx="2">
                  <c:v>0.355</c:v>
                </c:pt>
                <c:pt idx="3">
                  <c:v>0.533</c:v>
                </c:pt>
                <c:pt idx="4">
                  <c:v>0.533</c:v>
                </c:pt>
                <c:pt idx="5">
                  <c:v>0.292</c:v>
                </c:pt>
              </c:numCache>
            </c:numRef>
          </c:xVal>
          <c:yVal>
            <c:numRef>
              <c:f>'PA19 F-BOFY'!$U$48:$U$53</c:f>
              <c:numCache>
                <c:formatCode>General</c:formatCode>
                <c:ptCount val="6"/>
                <c:pt idx="0">
                  <c:v>429</c:v>
                </c:pt>
                <c:pt idx="1">
                  <c:v>545</c:v>
                </c:pt>
                <c:pt idx="2">
                  <c:v>681</c:v>
                </c:pt>
                <c:pt idx="3">
                  <c:v>681</c:v>
                </c:pt>
                <c:pt idx="4">
                  <c:v>429</c:v>
                </c:pt>
                <c:pt idx="5">
                  <c:v>429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"trait"</c:f>
              <c:strCache>
                <c:ptCount val="1"/>
                <c:pt idx="0">
                  <c:v>trait</c:v>
                </c:pt>
              </c:strCache>
            </c:strRef>
          </c:tx>
          <c:spPr>
            <a:solidFill>
              <a:srgbClr val="ffc000"/>
            </a:solidFill>
            <a:ln cap="rnd" w="19080">
              <a:solidFill>
                <a:srgbClr val="ffc000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'PA19 F-BOFY'!$M$40:$N$40,'PA19 F-BOFY'!$M$45:$N$45</c:f>
              <c:numCache>
                <c:formatCode>0.000</c:formatCode>
                <c:ptCount val="4"/>
                <c:pt idx="0">
                  <c:v>0.472201139634612</c:v>
                </c:pt>
                <c:pt idx="2">
                  <c:v>0.449056603773585</c:v>
                </c:pt>
              </c:numCache>
            </c:numRef>
          </c:xVal>
          <c:yVal>
            <c:numRef>
              <c:f>'PA19 F-BOFY'!$K$40:$L$40,'PA19 F-BOFY'!$K$45:$L$45</c:f>
              <c:numCache>
                <c:formatCode>0.00</c:formatCode>
                <c:ptCount val="4"/>
                <c:pt idx="0">
                  <c:v>680.92</c:v>
                </c:pt>
                <c:pt idx="2">
                  <c:v>583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"Décollage"</c:f>
              <c:strCache>
                <c:ptCount val="1"/>
                <c:pt idx="0">
                  <c:v>Décollage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ed7d31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'PA19 F-BOFY'!$M$40:$M$40</c:f>
              <c:numCache>
                <c:formatCode>0.000</c:formatCode>
                <c:ptCount val="1"/>
                <c:pt idx="0">
                  <c:v>0.472201139634612</c:v>
                </c:pt>
              </c:numCache>
            </c:numRef>
          </c:xVal>
          <c:yVal>
            <c:numRef>
              <c:f>'PA19 F-BOFY'!$K$40:$K$40</c:f>
              <c:numCache>
                <c:formatCode>0.00</c:formatCode>
                <c:ptCount val="1"/>
                <c:pt idx="0">
                  <c:v>680.92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"Atterrissage"</c:f>
              <c:strCache>
                <c:ptCount val="1"/>
                <c:pt idx="0">
                  <c:v>Atterrissage</c:v>
                </c:pt>
              </c:strCache>
            </c:strRef>
          </c:tx>
          <c:spPr>
            <a:solidFill>
              <a:srgbClr val="00b0f0"/>
            </a:solidFill>
            <a:ln cap="rnd" w="19080">
              <a:solidFill>
                <a:srgbClr val="00b0f0"/>
              </a:solidFill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00b0f0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lang="fr-FR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'PA19 F-BOFY'!$M$44:$M$44</c:f>
              <c:numCache>
                <c:formatCode>0.000</c:formatCode>
                <c:ptCount val="1"/>
                <c:pt idx="0">
                  <c:v>0.462411003032629</c:v>
                </c:pt>
              </c:numCache>
            </c:numRef>
          </c:xVal>
          <c:yVal>
            <c:numRef>
              <c:f>'PA19 F-BOFY'!$K$44:$K$44</c:f>
              <c:numCache>
                <c:formatCode>0.00</c:formatCode>
                <c:ptCount val="1"/>
                <c:pt idx="0">
                  <c:v>635.752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"a vide"</c:f>
              <c:strCache>
                <c:ptCount val="1"/>
                <c:pt idx="0">
                  <c:v>a vide</c:v>
                </c:pt>
              </c:strCache>
            </c:strRef>
          </c:tx>
          <c:spPr>
            <a:solidFill>
              <a:srgbClr val="ff0000"/>
            </a:solidFill>
            <a:ln cap="rnd" w="19080">
              <a:solidFill>
                <a:srgbClr val="ff0000"/>
              </a:solidFill>
              <a:round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'PA19 F-BOFY'!$M$45:$M$45</c:f>
              <c:numCache>
                <c:formatCode>0.000</c:formatCode>
                <c:ptCount val="1"/>
                <c:pt idx="0">
                  <c:v>0.449056603773585</c:v>
                </c:pt>
              </c:numCache>
            </c:numRef>
          </c:xVal>
          <c:yVal>
            <c:numRef>
              <c:f>'PA19 F-BOFY'!$K$45:$K$45</c:f>
              <c:numCache>
                <c:formatCode>0.00</c:formatCode>
                <c:ptCount val="1"/>
                <c:pt idx="0">
                  <c:v>583</c:v>
                </c:pt>
              </c:numCache>
            </c:numRef>
          </c:yVal>
          <c:smooth val="0"/>
        </c:ser>
        <c:axId val="57449845"/>
        <c:axId val="34601417"/>
      </c:scatterChart>
      <c:valAx>
        <c:axId val="57449845"/>
        <c:scaling>
          <c:orientation val="minMax"/>
          <c:max val="0.55"/>
          <c:min val="0.27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4601417"/>
        <c:crosses val="autoZero"/>
        <c:crossBetween val="midCat"/>
      </c:valAx>
      <c:valAx>
        <c:axId val="34601417"/>
        <c:scaling>
          <c:orientation val="minMax"/>
          <c:max val="700"/>
          <c:min val="429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fr-FR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449845"/>
        <c:crosses val="autoZero"/>
        <c:crossBetween val="midCat"/>
      </c:valAx>
      <c:spPr>
        <a:solidFill>
          <a:srgbClr val="e7e6e6"/>
        </a:solidFill>
        <a:ln w="0">
          <a:solidFill>
            <a:srgbClr val="ffffff"/>
          </a:solidFill>
        </a:ln>
      </c:spPr>
    </c:plotArea>
    <c:plotVisOnly val="0"/>
    <c:dispBlanksAs val="span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19080</xdr:colOff>
      <xdr:row>44</xdr:row>
      <xdr:rowOff>28440</xdr:rowOff>
    </xdr:from>
    <xdr:to>
      <xdr:col>17</xdr:col>
      <xdr:colOff>37080</xdr:colOff>
      <xdr:row>56</xdr:row>
      <xdr:rowOff>132480</xdr:rowOff>
    </xdr:to>
    <xdr:graphicFrame>
      <xdr:nvGraphicFramePr>
        <xdr:cNvPr id="0" name="Graphique 1"/>
        <xdr:cNvGraphicFramePr/>
      </xdr:nvGraphicFramePr>
      <xdr:xfrm>
        <a:off x="3128040" y="7229520"/>
        <a:ext cx="3641400" cy="198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19080</xdr:colOff>
      <xdr:row>44</xdr:row>
      <xdr:rowOff>28440</xdr:rowOff>
    </xdr:from>
    <xdr:to>
      <xdr:col>17</xdr:col>
      <xdr:colOff>27720</xdr:colOff>
      <xdr:row>56</xdr:row>
      <xdr:rowOff>132480</xdr:rowOff>
    </xdr:to>
    <xdr:graphicFrame>
      <xdr:nvGraphicFramePr>
        <xdr:cNvPr id="1" name="Graphique 1"/>
        <xdr:cNvGraphicFramePr/>
      </xdr:nvGraphicFramePr>
      <xdr:xfrm>
        <a:off x="3128040" y="7229520"/>
        <a:ext cx="3632040" cy="198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19080</xdr:colOff>
      <xdr:row>45</xdr:row>
      <xdr:rowOff>28440</xdr:rowOff>
    </xdr:from>
    <xdr:to>
      <xdr:col>17</xdr:col>
      <xdr:colOff>27720</xdr:colOff>
      <xdr:row>57</xdr:row>
      <xdr:rowOff>132480</xdr:rowOff>
    </xdr:to>
    <xdr:graphicFrame>
      <xdr:nvGraphicFramePr>
        <xdr:cNvPr id="2" name="Graphique 4"/>
        <xdr:cNvGraphicFramePr/>
      </xdr:nvGraphicFramePr>
      <xdr:xfrm>
        <a:off x="3151080" y="7391160"/>
        <a:ext cx="3631680" cy="198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19080</xdr:colOff>
      <xdr:row>45</xdr:row>
      <xdr:rowOff>28440</xdr:rowOff>
    </xdr:from>
    <xdr:to>
      <xdr:col>17</xdr:col>
      <xdr:colOff>9000</xdr:colOff>
      <xdr:row>56</xdr:row>
      <xdr:rowOff>132480</xdr:rowOff>
    </xdr:to>
    <xdr:graphicFrame>
      <xdr:nvGraphicFramePr>
        <xdr:cNvPr id="3" name="Graphique 1"/>
        <xdr:cNvGraphicFramePr/>
      </xdr:nvGraphicFramePr>
      <xdr:xfrm>
        <a:off x="3151080" y="7391160"/>
        <a:ext cx="3612960" cy="1847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64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19" activeCellId="0" sqref="C19"/>
    </sheetView>
  </sheetViews>
  <sheetFormatPr defaultColWidth="8.00390625" defaultRowHeight="12.75" zeroHeight="false" outlineLevelRow="0" outlineLevelCol="0"/>
  <cols>
    <col collapsed="false" customWidth="true" hidden="false" outlineLevel="0" max="1" min="1" style="1" width="24"/>
    <col collapsed="false" customWidth="true" hidden="false" outlineLevel="0" max="6" min="2" style="1" width="2.71"/>
    <col collapsed="false" customWidth="true" hidden="false" outlineLevel="0" max="7" min="7" style="1" width="1.29"/>
    <col collapsed="false" customWidth="true" hidden="false" outlineLevel="0" max="8" min="8" style="1" width="9.43"/>
    <col collapsed="false" customWidth="true" hidden="false" outlineLevel="0" max="9" min="9" style="1" width="3.28"/>
    <col collapsed="false" customWidth="true" hidden="false" outlineLevel="0" max="10" min="10" style="1" width="10.14"/>
    <col collapsed="false" customWidth="true" hidden="false" outlineLevel="0" max="11" min="11" style="1" width="4.57"/>
    <col collapsed="false" customWidth="true" hidden="false" outlineLevel="0" max="12" min="12" style="1" width="5"/>
    <col collapsed="false" customWidth="true" hidden="false" outlineLevel="0" max="14" min="13" style="1" width="2.71"/>
    <col collapsed="false" customWidth="true" hidden="false" outlineLevel="0" max="15" min="15" style="1" width="1.43"/>
    <col collapsed="false" customWidth="true" hidden="false" outlineLevel="0" max="16" min="16" style="1" width="3.28"/>
    <col collapsed="false" customWidth="true" hidden="false" outlineLevel="0" max="17" min="17" style="1" width="2.71"/>
    <col collapsed="false" customWidth="true" hidden="false" outlineLevel="0" max="18" min="18" style="1" width="4"/>
    <col collapsed="false" customWidth="true" hidden="false" outlineLevel="0" max="19" min="19" style="1" width="10.14"/>
    <col collapsed="false" customWidth="false" hidden="false" outlineLevel="0" max="20" min="20" style="1" width="8"/>
    <col collapsed="false" customWidth="true" hidden="false" outlineLevel="0" max="21" min="21" style="1" width="9.57"/>
    <col collapsed="false" customWidth="true" hidden="false" outlineLevel="0" max="22" min="22" style="1" width="2.14"/>
    <col collapsed="false" customWidth="true" hidden="false" outlineLevel="0" max="23" min="23" style="1" width="10.14"/>
    <col collapsed="false" customWidth="true" hidden="false" outlineLevel="0" max="24" min="24" style="1" width="13.29"/>
    <col collapsed="false" customWidth="false" hidden="false" outlineLevel="0" max="16384" min="25" style="1" width="8"/>
  </cols>
  <sheetData>
    <row r="1" customFormat="fals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3.5" hidden="false" customHeight="true" outlineLevel="0" collapsed="false">
      <c r="A3" s="4" t="s">
        <v>1</v>
      </c>
      <c r="B3" s="4"/>
      <c r="C3" s="4"/>
      <c r="D3" s="4"/>
      <c r="E3" s="5"/>
      <c r="F3" s="6"/>
      <c r="H3" s="7"/>
      <c r="I3" s="1" t="s">
        <v>2</v>
      </c>
      <c r="J3" s="8"/>
      <c r="O3" s="3"/>
      <c r="P3" s="3"/>
      <c r="Q3" s="3"/>
      <c r="R3" s="3"/>
      <c r="S3" s="3"/>
    </row>
    <row r="4" customFormat="false" ht="13.5" hidden="false" customHeight="true" outlineLevel="0" collapsed="false">
      <c r="A4" s="9"/>
      <c r="B4" s="10"/>
      <c r="C4" s="10"/>
      <c r="D4" s="10"/>
      <c r="E4" s="11"/>
      <c r="F4" s="12"/>
      <c r="K4" s="3"/>
      <c r="L4" s="3"/>
      <c r="M4" s="3"/>
      <c r="N4" s="3"/>
      <c r="O4" s="3"/>
      <c r="P4" s="3"/>
      <c r="Q4" s="3"/>
      <c r="R4" s="3"/>
      <c r="S4" s="3"/>
    </row>
    <row r="5" customFormat="false" ht="13.5" hidden="false" customHeight="true" outlineLevel="0" collapsed="false">
      <c r="A5" s="13" t="s">
        <v>3</v>
      </c>
      <c r="B5" s="14" t="n">
        <v>110</v>
      </c>
      <c r="C5" s="14"/>
      <c r="D5" s="15" t="s">
        <v>4</v>
      </c>
      <c r="E5" s="11"/>
      <c r="F5" s="12"/>
      <c r="G5" s="16"/>
      <c r="H5" s="16"/>
      <c r="I5" s="16"/>
      <c r="J5" s="17" t="s">
        <v>5</v>
      </c>
      <c r="K5" s="17"/>
      <c r="L5" s="18" t="s">
        <v>6</v>
      </c>
      <c r="M5" s="18"/>
      <c r="N5" s="18"/>
      <c r="O5" s="18" t="s">
        <v>7</v>
      </c>
      <c r="P5" s="18"/>
      <c r="Q5" s="18"/>
      <c r="R5" s="18"/>
      <c r="S5" s="3"/>
    </row>
    <row r="6" customFormat="false" ht="13.5" hidden="false" customHeight="true" outlineLevel="0" collapsed="false">
      <c r="A6" s="13" t="s">
        <v>8</v>
      </c>
      <c r="B6" s="14" t="n">
        <v>25</v>
      </c>
      <c r="C6" s="14"/>
      <c r="D6" s="15" t="s">
        <v>9</v>
      </c>
      <c r="E6" s="11"/>
      <c r="F6" s="12"/>
      <c r="G6" s="16"/>
      <c r="H6" s="19" t="s">
        <v>10</v>
      </c>
      <c r="I6" s="19"/>
      <c r="J6" s="20" t="s">
        <v>11</v>
      </c>
      <c r="K6" s="21" t="s">
        <v>12</v>
      </c>
      <c r="L6" s="20"/>
      <c r="M6" s="20"/>
      <c r="N6" s="20"/>
      <c r="O6" s="22"/>
      <c r="P6" s="23" t="n">
        <v>50</v>
      </c>
      <c r="Q6" s="23"/>
      <c r="R6" s="23"/>
      <c r="S6" s="3"/>
    </row>
    <row r="7" customFormat="false" ht="13.5" hidden="false" customHeight="true" outlineLevel="0" collapsed="false">
      <c r="A7" s="13" t="s">
        <v>13</v>
      </c>
      <c r="B7" s="14" t="n">
        <v>1</v>
      </c>
      <c r="C7" s="14"/>
      <c r="D7" s="15" t="s">
        <v>14</v>
      </c>
      <c r="E7" s="11"/>
      <c r="F7" s="12"/>
      <c r="G7" s="16"/>
      <c r="H7" s="24" t="s">
        <v>15</v>
      </c>
      <c r="I7" s="24"/>
      <c r="J7" s="20"/>
      <c r="K7" s="21" t="s">
        <v>12</v>
      </c>
      <c r="L7" s="20"/>
      <c r="M7" s="20"/>
      <c r="N7" s="20"/>
      <c r="O7" s="22"/>
      <c r="P7" s="23" t="n">
        <v>50</v>
      </c>
      <c r="Q7" s="23"/>
      <c r="R7" s="23"/>
      <c r="S7" s="3"/>
    </row>
    <row r="8" customFormat="false" ht="13.5" hidden="false" customHeight="true" outlineLevel="0" collapsed="false">
      <c r="A8" s="25" t="s">
        <v>16</v>
      </c>
      <c r="B8" s="26" t="n">
        <v>0.6</v>
      </c>
      <c r="C8" s="26"/>
      <c r="D8" s="27"/>
      <c r="E8" s="28"/>
      <c r="F8" s="29"/>
      <c r="G8" s="16"/>
      <c r="H8" s="24" t="s">
        <v>17</v>
      </c>
      <c r="I8" s="24"/>
      <c r="J8" s="20"/>
      <c r="K8" s="21" t="s">
        <v>12</v>
      </c>
      <c r="L8" s="20" t="s">
        <v>11</v>
      </c>
      <c r="M8" s="20"/>
      <c r="N8" s="20"/>
      <c r="O8" s="22"/>
      <c r="P8" s="23" t="n">
        <v>50</v>
      </c>
      <c r="Q8" s="23"/>
      <c r="R8" s="23"/>
      <c r="S8" s="3"/>
    </row>
    <row r="9" customFormat="false" ht="12.75" hidden="false" customHeight="true" outlineLevel="0" collapsed="false">
      <c r="G9" s="16"/>
      <c r="H9" s="30" t="s">
        <v>18</v>
      </c>
      <c r="I9" s="30"/>
      <c r="J9" s="31"/>
      <c r="K9" s="32" t="s">
        <v>19</v>
      </c>
      <c r="L9" s="32"/>
      <c r="M9" s="32"/>
      <c r="N9" s="32"/>
      <c r="O9" s="33"/>
      <c r="P9" s="23" t="n">
        <v>10</v>
      </c>
      <c r="Q9" s="23"/>
      <c r="R9" s="23"/>
      <c r="S9" s="3"/>
    </row>
    <row r="10" customFormat="false" ht="12.75" hidden="false" customHeight="true" outlineLevel="0" collapsed="false">
      <c r="A10" s="34" t="s">
        <v>20</v>
      </c>
      <c r="B10" s="35" t="s">
        <v>21</v>
      </c>
      <c r="C10" s="35"/>
      <c r="D10" s="35"/>
      <c r="E10" s="35"/>
      <c r="F10" s="35"/>
      <c r="G10" s="16"/>
      <c r="H10" s="18"/>
      <c r="I10" s="18"/>
      <c r="J10" s="18"/>
      <c r="K10" s="16"/>
      <c r="L10" s="36"/>
      <c r="M10" s="16"/>
      <c r="N10" s="16"/>
      <c r="O10" s="16"/>
      <c r="P10" s="16"/>
      <c r="Q10" s="16"/>
      <c r="R10" s="16"/>
      <c r="S10" s="37"/>
    </row>
    <row r="11" customFormat="false" ht="12.75" hidden="false" customHeight="true" outlineLevel="0" collapsed="false">
      <c r="A11" s="38" t="s">
        <v>22</v>
      </c>
      <c r="B11" s="39"/>
      <c r="C11" s="40" t="n">
        <f aca="false">SUM((P6*B8)*B6/60)</f>
        <v>12.5</v>
      </c>
      <c r="D11" s="40"/>
      <c r="E11" s="40"/>
      <c r="F11" s="40"/>
      <c r="G11" s="16"/>
      <c r="I11" s="36"/>
      <c r="J11" s="41" t="s">
        <v>23</v>
      </c>
      <c r="K11" s="42"/>
      <c r="L11" s="20" t="n">
        <v>5</v>
      </c>
      <c r="M11" s="43" t="s">
        <v>24</v>
      </c>
      <c r="N11" s="43"/>
      <c r="O11" s="16"/>
      <c r="P11" s="16"/>
      <c r="Q11" s="16"/>
      <c r="R11" s="16"/>
      <c r="S11" s="37"/>
    </row>
    <row r="12" customFormat="false" ht="12.75" hidden="false" customHeight="true" outlineLevel="0" collapsed="false">
      <c r="A12" s="44" t="s">
        <v>25</v>
      </c>
      <c r="B12" s="45" t="s">
        <v>26</v>
      </c>
      <c r="C12" s="40" t="n">
        <f aca="false">SUM(L11*B6/60)</f>
        <v>2.08333333333333</v>
      </c>
      <c r="D12" s="40"/>
      <c r="E12" s="40"/>
      <c r="F12" s="40"/>
      <c r="G12" s="16"/>
      <c r="I12" s="36"/>
      <c r="J12" s="46" t="s">
        <v>27</v>
      </c>
      <c r="K12" s="16"/>
      <c r="L12" s="20" t="n">
        <v>5</v>
      </c>
      <c r="M12" s="43"/>
      <c r="N12" s="43"/>
      <c r="S12" s="47"/>
    </row>
    <row r="13" customFormat="false" ht="12.75" hidden="false" customHeight="true" outlineLevel="0" collapsed="false">
      <c r="A13" s="44" t="s">
        <v>28</v>
      </c>
      <c r="B13" s="45" t="s">
        <v>29</v>
      </c>
      <c r="C13" s="48" t="n">
        <f aca="false">SUM(C11:C12)</f>
        <v>14.5833333333333</v>
      </c>
      <c r="D13" s="48"/>
      <c r="E13" s="48"/>
      <c r="F13" s="48"/>
      <c r="G13" s="16"/>
      <c r="I13" s="36"/>
      <c r="J13" s="46" t="s">
        <v>30</v>
      </c>
      <c r="K13" s="16"/>
      <c r="L13" s="20" t="n">
        <v>5</v>
      </c>
      <c r="M13" s="43"/>
      <c r="N13" s="43"/>
      <c r="S13" s="49"/>
    </row>
    <row r="14" customFormat="false" ht="12.75" hidden="false" customHeight="true" outlineLevel="0" collapsed="false">
      <c r="A14" s="44" t="s">
        <v>31</v>
      </c>
      <c r="B14" s="45" t="s">
        <v>26</v>
      </c>
      <c r="C14" s="40" t="n">
        <f aca="false">SUM((P7*B8)*B6/60)</f>
        <v>12.5</v>
      </c>
      <c r="D14" s="40"/>
      <c r="E14" s="40"/>
      <c r="F14" s="40"/>
      <c r="G14" s="16"/>
      <c r="I14" s="36"/>
      <c r="J14" s="46" t="s">
        <v>32</v>
      </c>
      <c r="L14" s="50" t="n">
        <v>5</v>
      </c>
      <c r="M14" s="43"/>
      <c r="N14" s="43"/>
      <c r="S14" s="49"/>
    </row>
    <row r="15" customFormat="false" ht="12.75" hidden="false" customHeight="true" outlineLevel="0" collapsed="false">
      <c r="A15" s="44" t="s">
        <v>33</v>
      </c>
      <c r="B15" s="45" t="s">
        <v>26</v>
      </c>
      <c r="C15" s="40" t="n">
        <f aca="false">SUM(L12*B6/60)</f>
        <v>2.08333333333333</v>
      </c>
      <c r="D15" s="40"/>
      <c r="E15" s="40"/>
      <c r="F15" s="40"/>
      <c r="G15" s="16"/>
      <c r="I15" s="36"/>
      <c r="J15" s="46" t="s">
        <v>34</v>
      </c>
      <c r="K15" s="16"/>
      <c r="L15" s="20" t="n">
        <v>5</v>
      </c>
      <c r="M15" s="43"/>
      <c r="N15" s="43"/>
      <c r="S15" s="49"/>
    </row>
    <row r="16" customFormat="false" ht="12.75" hidden="false" customHeight="true" outlineLevel="0" collapsed="false">
      <c r="A16" s="44" t="s">
        <v>35</v>
      </c>
      <c r="B16" s="45" t="s">
        <v>26</v>
      </c>
      <c r="C16" s="40" t="n">
        <f aca="false">SUM((P8*B8)*B6/60)</f>
        <v>12.5</v>
      </c>
      <c r="D16" s="40"/>
      <c r="E16" s="40"/>
      <c r="F16" s="40"/>
      <c r="G16" s="16"/>
      <c r="I16" s="36"/>
      <c r="J16" s="46" t="s">
        <v>36</v>
      </c>
      <c r="K16" s="16"/>
      <c r="L16" s="20" t="n">
        <v>5</v>
      </c>
      <c r="M16" s="43"/>
      <c r="N16" s="43"/>
      <c r="S16" s="49"/>
    </row>
    <row r="17" customFormat="false" ht="12.75" hidden="false" customHeight="true" outlineLevel="0" collapsed="false">
      <c r="A17" s="44" t="s">
        <v>37</v>
      </c>
      <c r="B17" s="45" t="s">
        <v>26</v>
      </c>
      <c r="C17" s="40" t="n">
        <f aca="false">SUM(L13*B6/60)</f>
        <v>2.08333333333333</v>
      </c>
      <c r="D17" s="40"/>
      <c r="E17" s="40"/>
      <c r="F17" s="40"/>
      <c r="G17" s="51"/>
      <c r="I17" s="36"/>
      <c r="J17" s="52" t="s">
        <v>38</v>
      </c>
      <c r="K17" s="53"/>
      <c r="L17" s="20" t="n">
        <v>5</v>
      </c>
      <c r="M17" s="43"/>
      <c r="N17" s="43"/>
      <c r="S17" s="49"/>
    </row>
    <row r="18" customFormat="false" ht="12.75" hidden="false" customHeight="true" outlineLevel="0" collapsed="false">
      <c r="A18" s="54" t="s">
        <v>39</v>
      </c>
      <c r="B18" s="55" t="s">
        <v>29</v>
      </c>
      <c r="C18" s="56" t="n">
        <f aca="false">SUM(C13:C17)</f>
        <v>43.75</v>
      </c>
      <c r="D18" s="56"/>
      <c r="E18" s="56"/>
      <c r="F18" s="56"/>
      <c r="G18" s="36"/>
      <c r="H18" s="36"/>
      <c r="I18" s="36"/>
      <c r="J18" s="36"/>
      <c r="K18" s="16"/>
      <c r="L18" s="57"/>
      <c r="M18" s="16"/>
      <c r="S18" s="49"/>
    </row>
    <row r="19" customFormat="false" ht="12.75" hidden="false" customHeight="true" outlineLevel="0" collapsed="false">
      <c r="A19" s="44" t="s">
        <v>40</v>
      </c>
      <c r="B19" s="45" t="s">
        <v>26</v>
      </c>
      <c r="C19" s="58" t="n">
        <f aca="false">SUM(((P9*B8)+L14)*(B6/60))</f>
        <v>4.58333333333333</v>
      </c>
      <c r="D19" s="58"/>
      <c r="E19" s="58"/>
      <c r="F19" s="58"/>
      <c r="G19" s="46"/>
      <c r="S19" s="59"/>
      <c r="Y19" s="33"/>
      <c r="Z19" s="33"/>
      <c r="AA19" s="33"/>
      <c r="AB19" s="33"/>
      <c r="AC19" s="60"/>
      <c r="AD19" s="60"/>
      <c r="AE19" s="60"/>
      <c r="AF19" s="60"/>
      <c r="AG19" s="60"/>
      <c r="AH19" s="60"/>
      <c r="AI19" s="60"/>
      <c r="AJ19" s="60"/>
    </row>
    <row r="20" customFormat="false" ht="12.75" hidden="false" customHeight="true" outlineLevel="0" collapsed="false">
      <c r="A20" s="44" t="s">
        <v>41</v>
      </c>
      <c r="B20" s="61" t="s">
        <v>26</v>
      </c>
      <c r="C20" s="62" t="n">
        <v>13</v>
      </c>
      <c r="D20" s="62"/>
      <c r="E20" s="62"/>
      <c r="F20" s="62"/>
      <c r="G20" s="36"/>
      <c r="H20" s="63" t="s">
        <v>42</v>
      </c>
      <c r="I20" s="63"/>
      <c r="J20" s="63"/>
      <c r="K20" s="63"/>
      <c r="L20" s="16" t="s">
        <v>43</v>
      </c>
      <c r="M20" s="16" t="n">
        <v>30</v>
      </c>
      <c r="N20" s="16" t="s">
        <v>44</v>
      </c>
      <c r="O20" s="16"/>
      <c r="P20" s="16" t="s">
        <v>29</v>
      </c>
      <c r="Q20" s="16" t="n">
        <f aca="false">SUM(M20*B6/60)</f>
        <v>12.5</v>
      </c>
      <c r="R20" s="16" t="s">
        <v>4</v>
      </c>
      <c r="S20" s="59"/>
      <c r="Y20" s="33"/>
      <c r="Z20" s="33"/>
      <c r="AA20" s="33"/>
      <c r="AB20" s="33"/>
      <c r="AC20" s="60"/>
      <c r="AD20" s="60"/>
      <c r="AE20" s="60"/>
      <c r="AF20" s="60"/>
      <c r="AG20" s="60"/>
      <c r="AH20" s="60"/>
      <c r="AI20" s="60"/>
      <c r="AJ20" s="60"/>
    </row>
    <row r="21" customFormat="false" ht="12.75" hidden="false" customHeight="true" outlineLevel="0" collapsed="false">
      <c r="A21" s="44" t="s">
        <v>45</v>
      </c>
      <c r="B21" s="45" t="s">
        <v>26</v>
      </c>
      <c r="C21" s="64" t="n">
        <f aca="false">SUM((L15+L16+L17)*B6/60)</f>
        <v>6.25</v>
      </c>
      <c r="D21" s="64"/>
      <c r="E21" s="64"/>
      <c r="F21" s="64"/>
      <c r="G21" s="46"/>
      <c r="H21" s="16"/>
      <c r="I21" s="16"/>
      <c r="J21" s="16"/>
      <c r="K21" s="16"/>
      <c r="L21" s="16" t="s">
        <v>46</v>
      </c>
      <c r="M21" s="16" t="n">
        <v>45</v>
      </c>
      <c r="N21" s="16" t="s">
        <v>44</v>
      </c>
      <c r="O21" s="16"/>
      <c r="P21" s="16" t="s">
        <v>29</v>
      </c>
      <c r="Q21" s="16" t="n">
        <f aca="false">SUM(M21*B6/60)</f>
        <v>18.75</v>
      </c>
      <c r="R21" s="16" t="s">
        <v>4</v>
      </c>
      <c r="S21" s="59"/>
      <c r="Y21" s="33"/>
      <c r="Z21" s="33"/>
      <c r="AA21" s="33"/>
      <c r="AB21" s="33"/>
      <c r="AC21" s="60"/>
      <c r="AD21" s="60"/>
      <c r="AE21" s="60"/>
    </row>
    <row r="22" customFormat="false" ht="12.75" hidden="false" customHeight="true" outlineLevel="0" collapsed="false">
      <c r="A22" s="44" t="s">
        <v>47</v>
      </c>
      <c r="B22" s="61" t="s">
        <v>26</v>
      </c>
      <c r="C22" s="62" t="n">
        <v>0</v>
      </c>
      <c r="D22" s="62"/>
      <c r="E22" s="62"/>
      <c r="F22" s="62"/>
      <c r="G22" s="36"/>
      <c r="H22" s="16"/>
      <c r="I22" s="16"/>
      <c r="J22" s="16"/>
      <c r="K22" s="36"/>
      <c r="L22" s="36"/>
      <c r="M22" s="36"/>
      <c r="N22" s="36"/>
      <c r="O22" s="36"/>
      <c r="P22" s="36"/>
      <c r="Q22" s="36"/>
      <c r="R22" s="36"/>
      <c r="S22" s="65"/>
      <c r="Y22" s="66"/>
      <c r="Z22" s="66"/>
      <c r="AA22" s="66"/>
      <c r="AB22" s="66"/>
      <c r="AC22" s="8"/>
      <c r="AD22" s="8"/>
      <c r="AE22" s="8"/>
      <c r="AF22" s="8"/>
      <c r="AG22" s="8"/>
      <c r="AH22" s="8"/>
      <c r="AI22" s="8"/>
      <c r="AJ22" s="8"/>
    </row>
    <row r="23" customFormat="false" ht="12.75" hidden="false" customHeight="true" outlineLevel="0" collapsed="false">
      <c r="A23" s="67" t="s">
        <v>48</v>
      </c>
      <c r="B23" s="68" t="s">
        <v>29</v>
      </c>
      <c r="C23" s="69" t="n">
        <f aca="false">SUM(C18:F22)</f>
        <v>67.5833333333333</v>
      </c>
      <c r="D23" s="69" t="n">
        <f aca="false">SUM(D19:D22)</f>
        <v>0</v>
      </c>
      <c r="E23" s="69" t="n">
        <f aca="false">SUM(E19:E22)</f>
        <v>0</v>
      </c>
      <c r="F23" s="69" t="n">
        <f aca="false">SUM(F19:F22)</f>
        <v>0</v>
      </c>
      <c r="G23" s="46"/>
      <c r="H23" s="16"/>
      <c r="I23" s="16"/>
      <c r="J23" s="70"/>
      <c r="K23" s="71"/>
      <c r="L23" s="71"/>
      <c r="M23" s="8"/>
      <c r="N23" s="8"/>
      <c r="O23" s="8"/>
      <c r="P23" s="8"/>
      <c r="Q23" s="8"/>
      <c r="R23" s="8"/>
      <c r="S23" s="59"/>
    </row>
    <row r="24" customFormat="false" ht="12.75" hidden="false" customHeight="true" outlineLevel="0" collapsed="false">
      <c r="A24" s="44" t="s">
        <v>49</v>
      </c>
      <c r="B24" s="72"/>
      <c r="C24" s="62" t="n">
        <v>110</v>
      </c>
      <c r="D24" s="62"/>
      <c r="E24" s="62"/>
      <c r="F24" s="62"/>
      <c r="G24" s="36"/>
      <c r="H24" s="36"/>
      <c r="I24" s="36"/>
      <c r="J24" s="36"/>
      <c r="K24" s="36"/>
      <c r="L24" s="36"/>
      <c r="M24" s="8"/>
      <c r="N24" s="8"/>
      <c r="O24" s="8"/>
      <c r="P24" s="8"/>
      <c r="Q24" s="8"/>
      <c r="R24" s="8"/>
      <c r="S24" s="59"/>
      <c r="Z24" s="8"/>
      <c r="AA24" s="8"/>
      <c r="AB24" s="8"/>
    </row>
    <row r="25" customFormat="false" ht="12.75" hidden="false" customHeight="true" outlineLevel="0" collapsed="false">
      <c r="A25" s="44" t="s">
        <v>50</v>
      </c>
      <c r="B25" s="45" t="s">
        <v>51</v>
      </c>
      <c r="C25" s="73" t="n">
        <f aca="false">SUM(L15*B6/60)</f>
        <v>2.08333333333333</v>
      </c>
      <c r="D25" s="73"/>
      <c r="E25" s="73"/>
      <c r="F25" s="73"/>
      <c r="G25" s="46"/>
      <c r="H25" s="16"/>
      <c r="I25" s="16"/>
      <c r="J25" s="16"/>
      <c r="K25" s="16"/>
      <c r="M25" s="8"/>
      <c r="N25" s="8"/>
      <c r="O25" s="8"/>
      <c r="P25" s="8"/>
      <c r="Q25" s="8"/>
      <c r="R25" s="8"/>
      <c r="S25" s="59"/>
      <c r="Z25" s="8"/>
      <c r="AA25" s="8"/>
      <c r="AB25" s="8"/>
    </row>
    <row r="26" customFormat="false" ht="12.75" hidden="false" customHeight="true" outlineLevel="0" collapsed="false">
      <c r="A26" s="74" t="s">
        <v>52</v>
      </c>
      <c r="B26" s="75" t="s">
        <v>29</v>
      </c>
      <c r="C26" s="76" t="n">
        <f aca="false">SUM(C24-C25)</f>
        <v>107.916666666667</v>
      </c>
      <c r="D26" s="76" t="n">
        <f aca="false">SUM(D21:D25)</f>
        <v>0</v>
      </c>
      <c r="E26" s="76" t="n">
        <f aca="false">SUM(E21:E25)</f>
        <v>0</v>
      </c>
      <c r="F26" s="76" t="n">
        <f aca="false">SUM(F21:F25)</f>
        <v>0</v>
      </c>
      <c r="G26" s="46"/>
      <c r="H26" s="16"/>
      <c r="I26" s="16"/>
      <c r="J26" s="16"/>
      <c r="K26" s="16"/>
      <c r="S26" s="59"/>
      <c r="Z26" s="8"/>
    </row>
    <row r="27" customFormat="false" ht="12.75" hidden="false" customHeight="true" outlineLevel="0" collapsed="false">
      <c r="A27" s="74" t="s">
        <v>53</v>
      </c>
      <c r="B27" s="75" t="s">
        <v>29</v>
      </c>
      <c r="C27" s="76" t="n">
        <f aca="false">SUM((C26)*0.72)</f>
        <v>77.7</v>
      </c>
      <c r="D27" s="76"/>
      <c r="E27" s="76"/>
      <c r="F27" s="76"/>
      <c r="G27" s="46"/>
      <c r="H27" s="16"/>
      <c r="I27" s="16"/>
      <c r="J27" s="16"/>
      <c r="K27" s="16"/>
      <c r="S27" s="77"/>
    </row>
    <row r="28" customFormat="false" ht="12.75" hidden="false" customHeight="true" outlineLevel="0" collapsed="false">
      <c r="A28" s="8"/>
      <c r="B28" s="8"/>
      <c r="C28" s="8"/>
      <c r="D28" s="8"/>
      <c r="E28" s="8"/>
      <c r="F28" s="8"/>
      <c r="G28" s="8"/>
      <c r="Q28" s="78"/>
      <c r="R28" s="78"/>
      <c r="S28" s="78"/>
    </row>
    <row r="29" customFormat="false" ht="12.75" hidden="false" customHeight="true" outlineLevel="0" collapsed="false">
      <c r="A29" s="79" t="s">
        <v>54</v>
      </c>
      <c r="B29" s="80"/>
      <c r="C29" s="35" t="s">
        <v>55</v>
      </c>
      <c r="D29" s="35"/>
      <c r="E29" s="35"/>
      <c r="F29" s="35"/>
      <c r="G29" s="81"/>
      <c r="H29" s="82" t="s">
        <v>56</v>
      </c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84"/>
    </row>
    <row r="30" customFormat="false" ht="12.75" hidden="false" customHeight="true" outlineLevel="0" collapsed="false">
      <c r="A30" s="44" t="s">
        <v>57</v>
      </c>
      <c r="B30" s="85"/>
      <c r="C30" s="86" t="n">
        <f aca="false">SUM(K32)</f>
        <v>568</v>
      </c>
      <c r="D30" s="86"/>
      <c r="E30" s="86"/>
      <c r="F30" s="86"/>
      <c r="G30" s="81"/>
      <c r="H30" s="87"/>
      <c r="I30" s="87"/>
      <c r="J30" s="87"/>
      <c r="K30" s="88" t="s">
        <v>58</v>
      </c>
      <c r="L30" s="88"/>
      <c r="M30" s="89" t="s">
        <v>59</v>
      </c>
      <c r="N30" s="89"/>
      <c r="O30" s="90" t="s">
        <v>60</v>
      </c>
      <c r="P30" s="90"/>
      <c r="Q30" s="90"/>
      <c r="R30" s="91"/>
      <c r="S30" s="92"/>
    </row>
    <row r="31" customFormat="false" ht="12.75" hidden="false" customHeight="true" outlineLevel="0" collapsed="false">
      <c r="A31" s="44" t="s">
        <v>61</v>
      </c>
      <c r="B31" s="61" t="s">
        <v>26</v>
      </c>
      <c r="C31" s="93" t="n">
        <v>90</v>
      </c>
      <c r="D31" s="93"/>
      <c r="E31" s="93"/>
      <c r="F31" s="93"/>
      <c r="G31" s="8"/>
      <c r="H31" s="87"/>
      <c r="I31" s="87"/>
      <c r="J31" s="87"/>
      <c r="K31" s="94" t="s">
        <v>62</v>
      </c>
      <c r="L31" s="94"/>
      <c r="M31" s="95" t="s">
        <v>63</v>
      </c>
      <c r="N31" s="95"/>
      <c r="O31" s="96" t="s">
        <v>64</v>
      </c>
      <c r="P31" s="96"/>
      <c r="Q31" s="96"/>
      <c r="R31" s="91"/>
      <c r="S31" s="92"/>
    </row>
    <row r="32" customFormat="false" ht="12.75" hidden="false" customHeight="true" outlineLevel="0" collapsed="false">
      <c r="A32" s="67" t="s">
        <v>65</v>
      </c>
      <c r="B32" s="68" t="s">
        <v>29</v>
      </c>
      <c r="C32" s="97" t="n">
        <f aca="false">SUM(C28:C31)</f>
        <v>658</v>
      </c>
      <c r="D32" s="97" t="n">
        <f aca="false">SUM(D28:D31)</f>
        <v>0</v>
      </c>
      <c r="E32" s="97" t="n">
        <f aca="false">SUM(E28:E31)</f>
        <v>0</v>
      </c>
      <c r="F32" s="97" t="n">
        <f aca="false">SUM(F28:F31)</f>
        <v>0</v>
      </c>
      <c r="G32" s="81"/>
      <c r="H32" s="98" t="s">
        <v>57</v>
      </c>
      <c r="I32" s="98"/>
      <c r="J32" s="98"/>
      <c r="K32" s="99" t="n">
        <v>568</v>
      </c>
      <c r="L32" s="99"/>
      <c r="M32" s="100" t="n">
        <v>0.346</v>
      </c>
      <c r="N32" s="100"/>
      <c r="O32" s="101" t="n">
        <f aca="false">SUM(K32*M32)</f>
        <v>196.528</v>
      </c>
      <c r="P32" s="101"/>
      <c r="Q32" s="101"/>
      <c r="R32" s="91"/>
      <c r="S32" s="92"/>
    </row>
    <row r="33" customFormat="false" ht="12.75" hidden="false" customHeight="true" outlineLevel="0" collapsed="false">
      <c r="A33" s="44" t="s">
        <v>66</v>
      </c>
      <c r="B33" s="45" t="s">
        <v>26</v>
      </c>
      <c r="C33" s="40" t="n">
        <f aca="false">SUM(C27)</f>
        <v>77.7</v>
      </c>
      <c r="D33" s="40"/>
      <c r="E33" s="40"/>
      <c r="F33" s="40"/>
      <c r="G33" s="81"/>
      <c r="H33" s="98" t="s">
        <v>67</v>
      </c>
      <c r="I33" s="98"/>
      <c r="J33" s="98"/>
      <c r="K33" s="99" t="n">
        <f aca="false">SUM(C31+C52)</f>
        <v>167</v>
      </c>
      <c r="L33" s="99"/>
      <c r="M33" s="100" t="n">
        <v>0.41</v>
      </c>
      <c r="N33" s="100"/>
      <c r="O33" s="101" t="n">
        <f aca="false">SUM(K33*M33)</f>
        <v>68.47</v>
      </c>
      <c r="P33" s="101"/>
      <c r="Q33" s="101"/>
      <c r="R33" s="91"/>
      <c r="S33" s="92"/>
    </row>
    <row r="34" customFormat="false" ht="12.75" hidden="false" customHeight="true" outlineLevel="0" collapsed="false">
      <c r="A34" s="74" t="s">
        <v>68</v>
      </c>
      <c r="B34" s="75" t="s">
        <v>29</v>
      </c>
      <c r="C34" s="76" t="n">
        <f aca="false">SUM(C32:F33)</f>
        <v>735.7</v>
      </c>
      <c r="D34" s="76" t="n">
        <f aca="false">SUM(D29:D33)</f>
        <v>0</v>
      </c>
      <c r="E34" s="76" t="n">
        <f aca="false">SUM(E29:E33)</f>
        <v>0</v>
      </c>
      <c r="F34" s="76" t="n">
        <f aca="false">SUM(F29:F33)</f>
        <v>0</v>
      </c>
      <c r="G34" s="81"/>
      <c r="H34" s="98" t="s">
        <v>69</v>
      </c>
      <c r="I34" s="98"/>
      <c r="J34" s="98"/>
      <c r="K34" s="99" t="n">
        <f aca="false">SUM(C53:F54)</f>
        <v>60</v>
      </c>
      <c r="L34" s="99"/>
      <c r="M34" s="100" t="n">
        <v>1.19</v>
      </c>
      <c r="N34" s="100"/>
      <c r="O34" s="101" t="n">
        <f aca="false">SUM(K34*M34)</f>
        <v>71.4</v>
      </c>
      <c r="P34" s="101"/>
      <c r="Q34" s="101"/>
      <c r="R34" s="91"/>
      <c r="S34" s="92"/>
    </row>
    <row r="35" customFormat="false" ht="12.75" hidden="false" customHeight="true" outlineLevel="0" collapsed="false">
      <c r="A35" s="102"/>
      <c r="B35" s="103"/>
      <c r="C35" s="104"/>
      <c r="D35" s="104"/>
      <c r="E35" s="104"/>
      <c r="F35" s="104"/>
      <c r="G35" s="8"/>
      <c r="H35" s="98" t="s">
        <v>70</v>
      </c>
      <c r="I35" s="98"/>
      <c r="J35" s="98"/>
      <c r="K35" s="99" t="n">
        <f aca="false">SUM(C55)</f>
        <v>10</v>
      </c>
      <c r="L35" s="99"/>
      <c r="M35" s="100" t="n">
        <v>1.9</v>
      </c>
      <c r="N35" s="100"/>
      <c r="O35" s="101" t="n">
        <f aca="false">SUM(K35*M35)</f>
        <v>19</v>
      </c>
      <c r="P35" s="101"/>
      <c r="Q35" s="101"/>
      <c r="R35" s="91"/>
      <c r="S35" s="92"/>
    </row>
    <row r="36" customFormat="false" ht="12.75" hidden="false" customHeight="true" outlineLevel="0" collapsed="false">
      <c r="A36" s="8"/>
      <c r="B36" s="8"/>
      <c r="C36" s="8"/>
      <c r="D36" s="8"/>
      <c r="E36" s="8"/>
      <c r="F36" s="8"/>
      <c r="G36" s="8"/>
      <c r="H36" s="98" t="s">
        <v>71</v>
      </c>
      <c r="I36" s="98"/>
      <c r="J36" s="98"/>
      <c r="K36" s="99" t="n">
        <f aca="false">SUM((C24)*0.72)</f>
        <v>79.2</v>
      </c>
      <c r="L36" s="99"/>
      <c r="M36" s="100" t="n">
        <v>1.12</v>
      </c>
      <c r="N36" s="100"/>
      <c r="O36" s="101" t="n">
        <f aca="false">SUM(K36*M36)</f>
        <v>88.704</v>
      </c>
      <c r="P36" s="101"/>
      <c r="Q36" s="101"/>
      <c r="R36" s="91"/>
      <c r="S36" s="92"/>
    </row>
    <row r="37" customFormat="false" ht="12.75" hidden="false" customHeight="true" outlineLevel="0" collapsed="false">
      <c r="A37" s="34" t="s">
        <v>72</v>
      </c>
      <c r="B37" s="105"/>
      <c r="C37" s="35" t="s">
        <v>55</v>
      </c>
      <c r="D37" s="35"/>
      <c r="E37" s="35"/>
      <c r="F37" s="35"/>
      <c r="G37" s="81"/>
      <c r="H37" s="98"/>
      <c r="I37" s="98"/>
      <c r="J37" s="98"/>
      <c r="K37" s="99"/>
      <c r="L37" s="99"/>
      <c r="M37" s="100"/>
      <c r="N37" s="100"/>
      <c r="O37" s="101"/>
      <c r="P37" s="101"/>
      <c r="Q37" s="101"/>
      <c r="R37" s="91"/>
      <c r="S37" s="92"/>
    </row>
    <row r="38" customFormat="false" ht="12.75" hidden="false" customHeight="true" outlineLevel="0" collapsed="false">
      <c r="A38" s="44" t="s">
        <v>73</v>
      </c>
      <c r="B38" s="45" t="s">
        <v>29</v>
      </c>
      <c r="C38" s="106" t="n">
        <v>900</v>
      </c>
      <c r="D38" s="106"/>
      <c r="E38" s="106"/>
      <c r="F38" s="106"/>
      <c r="G38" s="8"/>
      <c r="H38" s="107"/>
      <c r="I38" s="107"/>
      <c r="J38" s="107"/>
      <c r="K38" s="99"/>
      <c r="L38" s="99"/>
      <c r="M38" s="100"/>
      <c r="N38" s="100"/>
      <c r="O38" s="101"/>
      <c r="P38" s="101"/>
      <c r="Q38" s="101"/>
      <c r="R38" s="108"/>
      <c r="S38" s="109"/>
    </row>
    <row r="39" customFormat="false" ht="12.75" hidden="false" customHeight="true" outlineLevel="0" collapsed="false">
      <c r="A39" s="44" t="s">
        <v>74</v>
      </c>
      <c r="B39" s="45" t="s">
        <v>29</v>
      </c>
      <c r="C39" s="110" t="n">
        <v>900</v>
      </c>
      <c r="D39" s="110"/>
      <c r="E39" s="110"/>
      <c r="F39" s="110"/>
      <c r="G39" s="81"/>
      <c r="H39" s="111" t="s">
        <v>75</v>
      </c>
      <c r="I39" s="111"/>
      <c r="J39" s="111"/>
      <c r="K39" s="112" t="n">
        <f aca="false">SUM(K32:L37)</f>
        <v>884.2</v>
      </c>
      <c r="L39" s="112"/>
      <c r="M39" s="113" t="n">
        <f aca="false">SUM(O39/K39)</f>
        <v>0.502264193621353</v>
      </c>
      <c r="N39" s="113"/>
      <c r="O39" s="114" t="n">
        <f aca="false">SUM(O32:P37)</f>
        <v>444.102</v>
      </c>
      <c r="P39" s="114"/>
      <c r="Q39" s="114"/>
      <c r="R39" s="91"/>
      <c r="S39" s="92"/>
    </row>
    <row r="40" customFormat="false" ht="12.75" hidden="false" customHeight="true" outlineLevel="0" collapsed="false">
      <c r="A40" s="44" t="s">
        <v>28</v>
      </c>
      <c r="B40" s="45" t="s">
        <v>26</v>
      </c>
      <c r="C40" s="40" t="n">
        <f aca="false">SUM((C11*0.72))</f>
        <v>9</v>
      </c>
      <c r="D40" s="40"/>
      <c r="E40" s="40"/>
      <c r="F40" s="40"/>
      <c r="G40" s="81"/>
      <c r="H40" s="98" t="s">
        <v>76</v>
      </c>
      <c r="I40" s="98"/>
      <c r="J40" s="98"/>
      <c r="K40" s="99" t="n">
        <f aca="false">SUM(C23*0.72)</f>
        <v>48.66</v>
      </c>
      <c r="L40" s="99"/>
      <c r="M40" s="101" t="n">
        <f aca="false">SUM(M36)</f>
        <v>1.12</v>
      </c>
      <c r="N40" s="101"/>
      <c r="O40" s="101" t="n">
        <f aca="false">SUM(K40*M40)</f>
        <v>54.4992</v>
      </c>
      <c r="P40" s="101"/>
      <c r="Q40" s="101"/>
      <c r="R40" s="91"/>
      <c r="S40" s="92"/>
    </row>
    <row r="41" customFormat="false" ht="12.75" hidden="false" customHeight="true" outlineLevel="0" collapsed="false">
      <c r="A41" s="38" t="s">
        <v>77</v>
      </c>
      <c r="B41" s="115" t="s">
        <v>29</v>
      </c>
      <c r="C41" s="116" t="n">
        <f aca="false">SUM(C39:C40)</f>
        <v>909</v>
      </c>
      <c r="D41" s="116"/>
      <c r="E41" s="116"/>
      <c r="F41" s="116"/>
      <c r="G41" s="81"/>
      <c r="H41" s="98"/>
      <c r="I41" s="98"/>
      <c r="J41" s="98"/>
      <c r="K41" s="99"/>
      <c r="L41" s="99"/>
      <c r="M41" s="101"/>
      <c r="N41" s="101"/>
      <c r="O41" s="101"/>
      <c r="P41" s="101"/>
      <c r="Q41" s="101"/>
      <c r="R41" s="91"/>
      <c r="S41" s="92"/>
    </row>
    <row r="42" customFormat="false" ht="12.75" hidden="false" customHeight="true" outlineLevel="0" collapsed="false">
      <c r="A42" s="117" t="s">
        <v>78</v>
      </c>
      <c r="B42" s="115"/>
      <c r="C42" s="116"/>
      <c r="D42" s="116"/>
      <c r="E42" s="116"/>
      <c r="F42" s="116"/>
      <c r="G42" s="81"/>
      <c r="H42" s="107"/>
      <c r="I42" s="107"/>
      <c r="J42" s="107"/>
      <c r="K42" s="99"/>
      <c r="L42" s="99"/>
      <c r="M42" s="100"/>
      <c r="N42" s="100"/>
      <c r="O42" s="101"/>
      <c r="P42" s="101"/>
      <c r="Q42" s="101"/>
      <c r="R42" s="118"/>
      <c r="S42" s="109"/>
    </row>
    <row r="43" customFormat="false" ht="12.75" hidden="false" customHeight="true" outlineLevel="0" collapsed="false">
      <c r="A43" s="74" t="s">
        <v>79</v>
      </c>
      <c r="B43" s="75" t="s">
        <v>29</v>
      </c>
      <c r="C43" s="76" t="n">
        <f aca="false">MIN(C38,C41)</f>
        <v>900</v>
      </c>
      <c r="D43" s="76"/>
      <c r="E43" s="76"/>
      <c r="F43" s="76"/>
      <c r="G43" s="81"/>
      <c r="H43" s="119" t="s">
        <v>80</v>
      </c>
      <c r="I43" s="119"/>
      <c r="J43" s="119"/>
      <c r="K43" s="120" t="n">
        <f aca="false">SUM(K39-(K40+K41))</f>
        <v>835.54</v>
      </c>
      <c r="L43" s="120"/>
      <c r="M43" s="121" t="n">
        <f aca="false">SUM(O43/K43)</f>
        <v>0.466288627713814</v>
      </c>
      <c r="N43" s="121"/>
      <c r="O43" s="122" t="n">
        <f aca="false">SUM(O39-(O40+O41))</f>
        <v>389.6028</v>
      </c>
      <c r="P43" s="122"/>
      <c r="Q43" s="122"/>
      <c r="R43" s="123"/>
      <c r="S43" s="109"/>
      <c r="T43" s="1" t="s">
        <v>81</v>
      </c>
      <c r="W43" s="124" t="n">
        <v>41459</v>
      </c>
    </row>
    <row r="44" customFormat="false" ht="12.75" hidden="false" customHeight="true" outlineLevel="0" collapsed="false">
      <c r="A44" s="102"/>
      <c r="B44" s="103"/>
      <c r="C44" s="104"/>
      <c r="D44" s="104"/>
      <c r="E44" s="104"/>
      <c r="F44" s="104"/>
      <c r="G44" s="8"/>
      <c r="H44" s="125" t="s">
        <v>82</v>
      </c>
      <c r="I44" s="125"/>
      <c r="J44" s="125"/>
      <c r="K44" s="126" t="n">
        <f aca="false">SUM(K32:L35)</f>
        <v>805</v>
      </c>
      <c r="L44" s="126"/>
      <c r="M44" s="127" t="n">
        <f aca="false">SUM(O44/K44)</f>
        <v>0.441488198757764</v>
      </c>
      <c r="N44" s="127"/>
      <c r="O44" s="128" t="n">
        <f aca="false">SUM(O32:P35)</f>
        <v>355.398</v>
      </c>
      <c r="P44" s="128"/>
      <c r="Q44" s="128"/>
      <c r="R44" s="123"/>
      <c r="S44" s="109"/>
    </row>
    <row r="45" customFormat="false" ht="12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129"/>
      <c r="K45" s="129"/>
      <c r="L45" s="129"/>
      <c r="M45" s="129"/>
      <c r="N45" s="129"/>
      <c r="O45" s="129"/>
      <c r="P45" s="129"/>
      <c r="Q45" s="129"/>
      <c r="R45" s="129"/>
      <c r="S45" s="130"/>
    </row>
    <row r="46" customFormat="false" ht="12.75" hidden="false" customHeight="true" outlineLevel="0" collapsed="false">
      <c r="A46" s="34" t="s">
        <v>83</v>
      </c>
      <c r="B46" s="105"/>
      <c r="C46" s="35" t="s">
        <v>55</v>
      </c>
      <c r="D46" s="35"/>
      <c r="E46" s="35"/>
      <c r="F46" s="35"/>
      <c r="G46" s="8"/>
      <c r="H46" s="8"/>
      <c r="I46" s="8"/>
      <c r="J46" s="129"/>
      <c r="K46" s="129"/>
      <c r="L46" s="129"/>
      <c r="M46" s="129"/>
      <c r="N46" s="129"/>
      <c r="O46" s="129"/>
      <c r="P46" s="129"/>
      <c r="Q46" s="129"/>
      <c r="R46" s="129"/>
      <c r="S46" s="130"/>
      <c r="T46" s="131" t="s">
        <v>84</v>
      </c>
      <c r="U46" s="131"/>
    </row>
    <row r="47" customFormat="false" ht="12.75" hidden="false" customHeight="true" outlineLevel="0" collapsed="false">
      <c r="A47" s="132" t="s">
        <v>85</v>
      </c>
      <c r="B47" s="133" t="s">
        <v>29</v>
      </c>
      <c r="C47" s="40" t="n">
        <f aca="false">SUM(C43)</f>
        <v>900</v>
      </c>
      <c r="D47" s="40"/>
      <c r="E47" s="40"/>
      <c r="F47" s="40"/>
      <c r="G47" s="81"/>
      <c r="H47" s="8"/>
      <c r="I47" s="8"/>
      <c r="J47" s="129"/>
      <c r="K47" s="129"/>
      <c r="L47" s="129"/>
      <c r="M47" s="129"/>
      <c r="N47" s="129"/>
      <c r="O47" s="129"/>
      <c r="P47" s="129"/>
      <c r="Q47" s="129"/>
      <c r="R47" s="129"/>
      <c r="S47" s="130"/>
      <c r="T47" s="134" t="n">
        <v>0.205</v>
      </c>
      <c r="U47" s="134" t="n">
        <v>568</v>
      </c>
    </row>
    <row r="48" customFormat="false" ht="12.75" hidden="false" customHeight="true" outlineLevel="0" collapsed="false">
      <c r="A48" s="135" t="s">
        <v>86</v>
      </c>
      <c r="B48" s="136" t="s">
        <v>51</v>
      </c>
      <c r="C48" s="40" t="n">
        <f aca="false">SUM(C34)</f>
        <v>735.7</v>
      </c>
      <c r="D48" s="40"/>
      <c r="E48" s="40"/>
      <c r="F48" s="40"/>
      <c r="G48" s="81"/>
      <c r="H48" s="8"/>
      <c r="I48" s="8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34" t="n">
        <v>0.205</v>
      </c>
      <c r="U48" s="134" t="n">
        <v>750</v>
      </c>
    </row>
    <row r="49" customFormat="false" ht="12.75" hidden="false" customHeight="true" outlineLevel="0" collapsed="false">
      <c r="A49" s="34" t="s">
        <v>87</v>
      </c>
      <c r="B49" s="137" t="s">
        <v>29</v>
      </c>
      <c r="C49" s="76" t="n">
        <f aca="false">SUM(C47-C48)</f>
        <v>164.3</v>
      </c>
      <c r="D49" s="76"/>
      <c r="E49" s="76"/>
      <c r="F49" s="76"/>
      <c r="G49" s="81"/>
      <c r="H49" s="8"/>
      <c r="I49" s="8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34" t="n">
        <v>0.428</v>
      </c>
      <c r="U49" s="134" t="n">
        <v>900</v>
      </c>
    </row>
    <row r="50" customFormat="false" ht="12.75" hidden="false" customHeight="true" outlineLevel="0" collapsed="false">
      <c r="A50" s="102"/>
      <c r="B50" s="103"/>
      <c r="C50" s="104"/>
      <c r="D50" s="104"/>
      <c r="E50" s="104"/>
      <c r="F50" s="104"/>
      <c r="G50" s="8"/>
      <c r="H50" s="8"/>
      <c r="I50" s="8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4" t="n">
        <v>0.564</v>
      </c>
      <c r="U50" s="134" t="n">
        <v>900</v>
      </c>
    </row>
    <row r="51" customFormat="false" ht="13.5" hidden="false" customHeight="true" outlineLevel="0" collapsed="false">
      <c r="A51" s="34" t="s">
        <v>88</v>
      </c>
      <c r="B51" s="105"/>
      <c r="C51" s="138" t="s">
        <v>55</v>
      </c>
      <c r="D51" s="138"/>
      <c r="E51" s="138"/>
      <c r="F51" s="138"/>
      <c r="G51" s="81"/>
      <c r="H51" s="8"/>
      <c r="I51" s="8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34" t="n">
        <v>0.564</v>
      </c>
      <c r="U51" s="134" t="n">
        <v>568</v>
      </c>
    </row>
    <row r="52" customFormat="false" ht="10.5" hidden="false" customHeight="true" outlineLevel="0" collapsed="false">
      <c r="A52" s="135" t="s">
        <v>89</v>
      </c>
      <c r="B52" s="135"/>
      <c r="C52" s="93" t="n">
        <v>77</v>
      </c>
      <c r="D52" s="93"/>
      <c r="E52" s="93"/>
      <c r="F52" s="93"/>
      <c r="G52" s="8"/>
      <c r="H52" s="8"/>
      <c r="I52" s="8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4" t="n">
        <v>0.205</v>
      </c>
      <c r="U52" s="134" t="n">
        <v>568</v>
      </c>
    </row>
    <row r="53" customFormat="false" ht="10.5" hidden="false" customHeight="true" outlineLevel="0" collapsed="false">
      <c r="A53" s="135" t="s">
        <v>90</v>
      </c>
      <c r="B53" s="139" t="s">
        <v>26</v>
      </c>
      <c r="C53" s="93" t="n">
        <v>0</v>
      </c>
      <c r="D53" s="93"/>
      <c r="E53" s="93"/>
      <c r="F53" s="93"/>
      <c r="G53" s="8"/>
      <c r="H53" s="8"/>
      <c r="I53" s="8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49"/>
      <c r="U53" s="49"/>
    </row>
    <row r="54" customFormat="false" ht="12" hidden="false" customHeight="true" outlineLevel="0" collapsed="false">
      <c r="A54" s="135" t="s">
        <v>91</v>
      </c>
      <c r="B54" s="139" t="s">
        <v>26</v>
      </c>
      <c r="C54" s="93" t="n">
        <v>60</v>
      </c>
      <c r="D54" s="93"/>
      <c r="E54" s="93"/>
      <c r="F54" s="93"/>
      <c r="G54" s="8"/>
      <c r="H54" s="8"/>
      <c r="I54" s="8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customFormat="false" ht="12" hidden="false" customHeight="true" outlineLevel="0" collapsed="false">
      <c r="A55" s="135" t="s">
        <v>70</v>
      </c>
      <c r="B55" s="139" t="s">
        <v>26</v>
      </c>
      <c r="C55" s="93" t="n">
        <v>10</v>
      </c>
      <c r="D55" s="93"/>
      <c r="E55" s="93"/>
      <c r="F55" s="93"/>
      <c r="G55" s="8"/>
      <c r="H55" s="8"/>
      <c r="I55" s="8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customFormat="false" ht="12.75" hidden="false" customHeight="true" outlineLevel="0" collapsed="false">
      <c r="A56" s="34" t="s">
        <v>92</v>
      </c>
      <c r="B56" s="140" t="s">
        <v>29</v>
      </c>
      <c r="C56" s="141" t="n">
        <f aca="false">SUM(C52:F55)</f>
        <v>147</v>
      </c>
      <c r="D56" s="141"/>
      <c r="E56" s="141"/>
      <c r="F56" s="141"/>
      <c r="G56" s="36"/>
      <c r="H56" s="8"/>
      <c r="I56" s="8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customFormat="false" ht="12.75" hidden="false" customHeight="true" outlineLevel="0" collapsed="false">
      <c r="A57" s="34" t="s">
        <v>93</v>
      </c>
      <c r="B57" s="140" t="s">
        <v>29</v>
      </c>
      <c r="C57" s="76" t="n">
        <f aca="false">SUM(C49-C56)</f>
        <v>17.3</v>
      </c>
      <c r="D57" s="76"/>
      <c r="E57" s="76"/>
      <c r="F57" s="76"/>
      <c r="G57" s="142"/>
      <c r="H57" s="8"/>
      <c r="I57" s="8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customFormat="false" ht="12.75" hidden="false" customHeight="true" outlineLevel="0" collapsed="false">
      <c r="G58" s="142"/>
      <c r="H58" s="8"/>
      <c r="I58" s="8"/>
      <c r="J58" s="129"/>
      <c r="L58" s="129"/>
      <c r="M58" s="129"/>
      <c r="N58" s="129"/>
      <c r="O58" s="129"/>
      <c r="P58" s="129"/>
      <c r="Q58" s="129"/>
      <c r="R58" s="129"/>
      <c r="S58" s="129"/>
    </row>
    <row r="59" customFormat="false" ht="12.75" hidden="false" customHeight="true" outlineLevel="0" collapsed="false">
      <c r="H59" s="8"/>
      <c r="I59" s="8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customFormat="false" ht="12.75" hidden="false" customHeight="true" outlineLevel="0" collapsed="false">
      <c r="H60" s="8"/>
      <c r="I60" s="8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customFormat="false" ht="12.75" hidden="false" customHeight="true" outlineLevel="0" collapsed="false">
      <c r="H61" s="8"/>
      <c r="I61" s="8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customFormat="false" ht="12" hidden="false" customHeight="true" outlineLevel="0" collapsed="false">
      <c r="O62" s="129"/>
      <c r="P62" s="129"/>
      <c r="Q62" s="129"/>
      <c r="R62" s="129"/>
      <c r="S62" s="129"/>
    </row>
    <row r="63" customFormat="false" ht="15.75" hidden="false" customHeight="true" outlineLevel="0" collapsed="false">
      <c r="H63" s="8"/>
      <c r="I63" s="8"/>
      <c r="J63" s="8"/>
      <c r="K63" s="129"/>
      <c r="L63" s="129"/>
      <c r="M63" s="129"/>
      <c r="N63" s="129"/>
      <c r="O63" s="129"/>
      <c r="P63" s="129"/>
      <c r="Q63" s="129"/>
      <c r="R63" s="129"/>
      <c r="S63" s="129"/>
    </row>
    <row r="64" customFormat="false" ht="12.75" hidden="false" customHeight="false" outlineLevel="0" collapsed="false">
      <c r="K64" s="129"/>
      <c r="L64" s="129"/>
      <c r="M64" s="129"/>
      <c r="N64" s="129"/>
      <c r="O64" s="129"/>
      <c r="P64" s="129"/>
      <c r="Q64" s="129"/>
      <c r="R64" s="129"/>
      <c r="S64" s="129"/>
    </row>
  </sheetData>
  <mergeCells count="127">
    <mergeCell ref="A1:R1"/>
    <mergeCell ref="A3:D3"/>
    <mergeCell ref="B5:C5"/>
    <mergeCell ref="L5:N5"/>
    <mergeCell ref="O5:R5"/>
    <mergeCell ref="B6:C6"/>
    <mergeCell ref="H6:I6"/>
    <mergeCell ref="L6:N6"/>
    <mergeCell ref="P6:R6"/>
    <mergeCell ref="B7:C7"/>
    <mergeCell ref="H7:I7"/>
    <mergeCell ref="L7:N7"/>
    <mergeCell ref="P7:R7"/>
    <mergeCell ref="B8:C8"/>
    <mergeCell ref="H8:I8"/>
    <mergeCell ref="L8:N8"/>
    <mergeCell ref="P8:R8"/>
    <mergeCell ref="H9:I9"/>
    <mergeCell ref="K9:N9"/>
    <mergeCell ref="P9:R9"/>
    <mergeCell ref="B10:F10"/>
    <mergeCell ref="H10:J10"/>
    <mergeCell ref="C11:F11"/>
    <mergeCell ref="M11:N17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H20:K20"/>
    <mergeCell ref="C21:F21"/>
    <mergeCell ref="C22:F22"/>
    <mergeCell ref="C23:F23"/>
    <mergeCell ref="K23:L23"/>
    <mergeCell ref="C24:F24"/>
    <mergeCell ref="C25:F25"/>
    <mergeCell ref="C26:F26"/>
    <mergeCell ref="C27:F27"/>
    <mergeCell ref="C29:F29"/>
    <mergeCell ref="H29:Q29"/>
    <mergeCell ref="C30:F30"/>
    <mergeCell ref="H30:J31"/>
    <mergeCell ref="K30:L30"/>
    <mergeCell ref="M30:N30"/>
    <mergeCell ref="O30:Q30"/>
    <mergeCell ref="C31:F31"/>
    <mergeCell ref="K31:L31"/>
    <mergeCell ref="M31:N31"/>
    <mergeCell ref="O31:Q31"/>
    <mergeCell ref="C32:F32"/>
    <mergeCell ref="H32:J32"/>
    <mergeCell ref="K32:L32"/>
    <mergeCell ref="M32:N32"/>
    <mergeCell ref="O32:Q32"/>
    <mergeCell ref="C33:F33"/>
    <mergeCell ref="H33:J33"/>
    <mergeCell ref="K33:L33"/>
    <mergeCell ref="M33:N33"/>
    <mergeCell ref="O33:Q33"/>
    <mergeCell ref="C34:F34"/>
    <mergeCell ref="H34:J34"/>
    <mergeCell ref="K34:L34"/>
    <mergeCell ref="M34:N34"/>
    <mergeCell ref="O34:Q34"/>
    <mergeCell ref="H35:J35"/>
    <mergeCell ref="K35:L35"/>
    <mergeCell ref="M35:N35"/>
    <mergeCell ref="O35:Q35"/>
    <mergeCell ref="H36:J36"/>
    <mergeCell ref="K36:L36"/>
    <mergeCell ref="M36:N36"/>
    <mergeCell ref="O36:Q36"/>
    <mergeCell ref="C37:F37"/>
    <mergeCell ref="H37:J37"/>
    <mergeCell ref="K37:L37"/>
    <mergeCell ref="M37:N37"/>
    <mergeCell ref="O37:Q37"/>
    <mergeCell ref="C38:F38"/>
    <mergeCell ref="H38:J38"/>
    <mergeCell ref="K38:L38"/>
    <mergeCell ref="M38:N38"/>
    <mergeCell ref="O38:Q38"/>
    <mergeCell ref="C39:F39"/>
    <mergeCell ref="H39:J39"/>
    <mergeCell ref="K39:L39"/>
    <mergeCell ref="M39:N39"/>
    <mergeCell ref="O39:Q39"/>
    <mergeCell ref="C40:F40"/>
    <mergeCell ref="H40:J40"/>
    <mergeCell ref="K40:L40"/>
    <mergeCell ref="M40:N40"/>
    <mergeCell ref="O40:Q40"/>
    <mergeCell ref="B41:B42"/>
    <mergeCell ref="C41:F42"/>
    <mergeCell ref="H41:J41"/>
    <mergeCell ref="K41:L41"/>
    <mergeCell ref="M41:N41"/>
    <mergeCell ref="O41:Q41"/>
    <mergeCell ref="H42:J42"/>
    <mergeCell ref="K42:L42"/>
    <mergeCell ref="M42:N42"/>
    <mergeCell ref="O42:Q42"/>
    <mergeCell ref="C43:F43"/>
    <mergeCell ref="H43:J43"/>
    <mergeCell ref="K43:L43"/>
    <mergeCell ref="M43:N43"/>
    <mergeCell ref="O43:Q43"/>
    <mergeCell ref="H44:J44"/>
    <mergeCell ref="K44:L44"/>
    <mergeCell ref="M44:N44"/>
    <mergeCell ref="O44:Q44"/>
    <mergeCell ref="C46:F46"/>
    <mergeCell ref="C47:F47"/>
    <mergeCell ref="C48:F48"/>
    <mergeCell ref="C49:F49"/>
    <mergeCell ref="C51:F51"/>
    <mergeCell ref="A52:B52"/>
    <mergeCell ref="C52:F52"/>
    <mergeCell ref="C53:F53"/>
    <mergeCell ref="C54:F54"/>
    <mergeCell ref="C55:F55"/>
    <mergeCell ref="C56:F56"/>
    <mergeCell ref="C57:F5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64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0" activeCellId="0" sqref="C20"/>
    </sheetView>
  </sheetViews>
  <sheetFormatPr defaultColWidth="8.00390625" defaultRowHeight="12.75" zeroHeight="false" outlineLevelRow="0" outlineLevelCol="0"/>
  <cols>
    <col collapsed="false" customWidth="true" hidden="false" outlineLevel="0" max="1" min="1" style="1" width="24"/>
    <col collapsed="false" customWidth="true" hidden="false" outlineLevel="0" max="6" min="2" style="1" width="2.71"/>
    <col collapsed="false" customWidth="true" hidden="false" outlineLevel="0" max="7" min="7" style="1" width="1.29"/>
    <col collapsed="false" customWidth="true" hidden="false" outlineLevel="0" max="8" min="8" style="1" width="9.43"/>
    <col collapsed="false" customWidth="true" hidden="false" outlineLevel="0" max="9" min="9" style="1" width="3.28"/>
    <col collapsed="false" customWidth="true" hidden="false" outlineLevel="0" max="10" min="10" style="1" width="10.14"/>
    <col collapsed="false" customWidth="true" hidden="false" outlineLevel="0" max="11" min="11" style="1" width="4.57"/>
    <col collapsed="false" customWidth="true" hidden="false" outlineLevel="0" max="12" min="12" style="1" width="5"/>
    <col collapsed="false" customWidth="true" hidden="false" outlineLevel="0" max="14" min="13" style="1" width="2.71"/>
    <col collapsed="false" customWidth="true" hidden="false" outlineLevel="0" max="15" min="15" style="1" width="1.43"/>
    <col collapsed="false" customWidth="true" hidden="false" outlineLevel="0" max="16" min="16" style="1" width="3.28"/>
    <col collapsed="false" customWidth="true" hidden="false" outlineLevel="0" max="17" min="17" style="1" width="2.71"/>
    <col collapsed="false" customWidth="true" hidden="false" outlineLevel="0" max="18" min="18" style="1" width="4"/>
    <col collapsed="false" customWidth="true" hidden="false" outlineLevel="0" max="19" min="19" style="1" width="10.14"/>
    <col collapsed="false" customWidth="false" hidden="false" outlineLevel="0" max="20" min="20" style="1" width="8"/>
    <col collapsed="false" customWidth="true" hidden="false" outlineLevel="0" max="21" min="21" style="1" width="9.57"/>
    <col collapsed="false" customWidth="true" hidden="false" outlineLevel="0" max="22" min="22" style="1" width="2.14"/>
    <col collapsed="false" customWidth="true" hidden="false" outlineLevel="0" max="23" min="23" style="1" width="10.14"/>
    <col collapsed="false" customWidth="true" hidden="false" outlineLevel="0" max="24" min="24" style="1" width="13.29"/>
    <col collapsed="false" customWidth="false" hidden="false" outlineLevel="0" max="16384" min="25" style="1" width="8"/>
  </cols>
  <sheetData>
    <row r="1" customFormat="false" ht="18" hidden="false" customHeight="true" outlineLevel="0" collapsed="false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3.5" hidden="false" customHeight="true" outlineLevel="0" collapsed="false">
      <c r="A3" s="4" t="s">
        <v>1</v>
      </c>
      <c r="B3" s="4"/>
      <c r="C3" s="4"/>
      <c r="D3" s="4"/>
      <c r="E3" s="5"/>
      <c r="F3" s="6"/>
      <c r="H3" s="7"/>
      <c r="I3" s="1" t="s">
        <v>2</v>
      </c>
      <c r="J3" s="8"/>
      <c r="O3" s="3"/>
      <c r="P3" s="3"/>
      <c r="Q3" s="3"/>
      <c r="R3" s="3"/>
      <c r="S3" s="3"/>
    </row>
    <row r="4" customFormat="false" ht="13.5" hidden="false" customHeight="true" outlineLevel="0" collapsed="false">
      <c r="A4" s="9"/>
      <c r="B4" s="10"/>
      <c r="C4" s="10"/>
      <c r="D4" s="10"/>
      <c r="E4" s="11"/>
      <c r="F4" s="12"/>
      <c r="K4" s="3"/>
      <c r="L4" s="3"/>
      <c r="M4" s="3"/>
      <c r="N4" s="3"/>
      <c r="O4" s="3"/>
      <c r="P4" s="3"/>
      <c r="Q4" s="3"/>
      <c r="R4" s="3"/>
      <c r="S4" s="3"/>
    </row>
    <row r="5" customFormat="false" ht="13.5" hidden="false" customHeight="true" outlineLevel="0" collapsed="false">
      <c r="A5" s="13" t="s">
        <v>3</v>
      </c>
      <c r="B5" s="14" t="n">
        <v>110</v>
      </c>
      <c r="C5" s="14"/>
      <c r="D5" s="15" t="s">
        <v>4</v>
      </c>
      <c r="E5" s="11"/>
      <c r="F5" s="12"/>
      <c r="G5" s="16"/>
      <c r="H5" s="16"/>
      <c r="I5" s="16"/>
      <c r="J5" s="17" t="s">
        <v>5</v>
      </c>
      <c r="K5" s="17"/>
      <c r="L5" s="18" t="s">
        <v>6</v>
      </c>
      <c r="M5" s="18"/>
      <c r="N5" s="18"/>
      <c r="O5" s="18" t="s">
        <v>7</v>
      </c>
      <c r="P5" s="18"/>
      <c r="Q5" s="18"/>
      <c r="R5" s="18"/>
      <c r="S5" s="3"/>
    </row>
    <row r="6" customFormat="false" ht="13.5" hidden="false" customHeight="true" outlineLevel="0" collapsed="false">
      <c r="A6" s="13" t="s">
        <v>8</v>
      </c>
      <c r="B6" s="14" t="n">
        <v>35</v>
      </c>
      <c r="C6" s="14"/>
      <c r="D6" s="15" t="s">
        <v>9</v>
      </c>
      <c r="E6" s="11"/>
      <c r="F6" s="12"/>
      <c r="G6" s="16"/>
      <c r="H6" s="19" t="s">
        <v>10</v>
      </c>
      <c r="I6" s="19"/>
      <c r="J6" s="20" t="s">
        <v>11</v>
      </c>
      <c r="K6" s="21" t="s">
        <v>12</v>
      </c>
      <c r="L6" s="20"/>
      <c r="M6" s="20"/>
      <c r="N6" s="20"/>
      <c r="O6" s="22"/>
      <c r="P6" s="23" t="n">
        <v>50</v>
      </c>
      <c r="Q6" s="23"/>
      <c r="R6" s="23"/>
      <c r="S6" s="3"/>
    </row>
    <row r="7" customFormat="false" ht="13.5" hidden="false" customHeight="true" outlineLevel="0" collapsed="false">
      <c r="A7" s="13" t="s">
        <v>13</v>
      </c>
      <c r="B7" s="14" t="n">
        <v>10</v>
      </c>
      <c r="C7" s="14"/>
      <c r="D7" s="15" t="s">
        <v>14</v>
      </c>
      <c r="E7" s="11"/>
      <c r="F7" s="12"/>
      <c r="G7" s="16"/>
      <c r="H7" s="24" t="s">
        <v>15</v>
      </c>
      <c r="I7" s="24"/>
      <c r="J7" s="20"/>
      <c r="K7" s="21" t="s">
        <v>12</v>
      </c>
      <c r="L7" s="20"/>
      <c r="M7" s="20"/>
      <c r="N7" s="20"/>
      <c r="O7" s="22"/>
      <c r="P7" s="23" t="n">
        <v>50</v>
      </c>
      <c r="Q7" s="23"/>
      <c r="R7" s="23"/>
      <c r="S7" s="3"/>
    </row>
    <row r="8" customFormat="false" ht="13.5" hidden="false" customHeight="true" outlineLevel="0" collapsed="false">
      <c r="A8" s="25" t="s">
        <v>16</v>
      </c>
      <c r="B8" s="26" t="n">
        <v>0.55</v>
      </c>
      <c r="C8" s="26"/>
      <c r="D8" s="27"/>
      <c r="E8" s="28"/>
      <c r="F8" s="29"/>
      <c r="G8" s="16"/>
      <c r="H8" s="24" t="s">
        <v>17</v>
      </c>
      <c r="I8" s="24"/>
      <c r="J8" s="20"/>
      <c r="K8" s="21" t="s">
        <v>12</v>
      </c>
      <c r="L8" s="20" t="s">
        <v>11</v>
      </c>
      <c r="M8" s="20"/>
      <c r="N8" s="20"/>
      <c r="O8" s="22"/>
      <c r="P8" s="23" t="n">
        <v>50</v>
      </c>
      <c r="Q8" s="23"/>
      <c r="R8" s="23"/>
      <c r="S8" s="3"/>
    </row>
    <row r="9" customFormat="false" ht="12.75" hidden="false" customHeight="true" outlineLevel="0" collapsed="false">
      <c r="G9" s="16"/>
      <c r="H9" s="30" t="s">
        <v>18</v>
      </c>
      <c r="I9" s="30"/>
      <c r="J9" s="31"/>
      <c r="K9" s="32" t="s">
        <v>19</v>
      </c>
      <c r="L9" s="32"/>
      <c r="M9" s="32"/>
      <c r="N9" s="32"/>
      <c r="O9" s="33"/>
      <c r="P9" s="23" t="n">
        <v>10</v>
      </c>
      <c r="Q9" s="23"/>
      <c r="R9" s="23"/>
      <c r="S9" s="3"/>
    </row>
    <row r="10" customFormat="false" ht="12.75" hidden="false" customHeight="true" outlineLevel="0" collapsed="false">
      <c r="A10" s="34" t="s">
        <v>20</v>
      </c>
      <c r="B10" s="35" t="s">
        <v>21</v>
      </c>
      <c r="C10" s="35"/>
      <c r="D10" s="35"/>
      <c r="E10" s="35"/>
      <c r="F10" s="35"/>
      <c r="G10" s="16"/>
      <c r="H10" s="18"/>
      <c r="I10" s="18"/>
      <c r="J10" s="18"/>
      <c r="K10" s="16"/>
      <c r="L10" s="36"/>
      <c r="M10" s="16"/>
      <c r="N10" s="16"/>
      <c r="O10" s="16"/>
      <c r="P10" s="16"/>
      <c r="Q10" s="16"/>
      <c r="R10" s="16"/>
      <c r="S10" s="37"/>
    </row>
    <row r="11" customFormat="false" ht="12.75" hidden="false" customHeight="true" outlineLevel="0" collapsed="false">
      <c r="A11" s="38" t="s">
        <v>22</v>
      </c>
      <c r="B11" s="39"/>
      <c r="C11" s="40" t="n">
        <f aca="false">SUM((P6*B8)*B6/60)</f>
        <v>16.0416666666667</v>
      </c>
      <c r="D11" s="40"/>
      <c r="E11" s="40"/>
      <c r="F11" s="40"/>
      <c r="G11" s="16"/>
      <c r="I11" s="36"/>
      <c r="J11" s="41" t="s">
        <v>23</v>
      </c>
      <c r="K11" s="42"/>
      <c r="L11" s="20" t="n">
        <v>5</v>
      </c>
      <c r="M11" s="43" t="s">
        <v>24</v>
      </c>
      <c r="N11" s="43"/>
      <c r="O11" s="16"/>
      <c r="P11" s="16"/>
      <c r="Q11" s="16"/>
      <c r="R11" s="16"/>
      <c r="S11" s="37"/>
    </row>
    <row r="12" customFormat="false" ht="12.75" hidden="false" customHeight="true" outlineLevel="0" collapsed="false">
      <c r="A12" s="44" t="s">
        <v>25</v>
      </c>
      <c r="B12" s="45" t="s">
        <v>26</v>
      </c>
      <c r="C12" s="40" t="n">
        <f aca="false">SUM(L11*B6/60)</f>
        <v>2.91666666666667</v>
      </c>
      <c r="D12" s="40"/>
      <c r="E12" s="40"/>
      <c r="F12" s="40"/>
      <c r="G12" s="16"/>
      <c r="I12" s="36"/>
      <c r="J12" s="46" t="s">
        <v>27</v>
      </c>
      <c r="K12" s="16"/>
      <c r="L12" s="20" t="n">
        <v>5</v>
      </c>
      <c r="M12" s="43"/>
      <c r="N12" s="43"/>
      <c r="S12" s="47"/>
    </row>
    <row r="13" customFormat="false" ht="12.75" hidden="false" customHeight="true" outlineLevel="0" collapsed="false">
      <c r="A13" s="44" t="s">
        <v>28</v>
      </c>
      <c r="B13" s="45" t="s">
        <v>29</v>
      </c>
      <c r="C13" s="48" t="n">
        <f aca="false">SUM(C11:C12)</f>
        <v>18.9583333333333</v>
      </c>
      <c r="D13" s="48"/>
      <c r="E13" s="48"/>
      <c r="F13" s="48"/>
      <c r="G13" s="16"/>
      <c r="I13" s="36"/>
      <c r="J13" s="46" t="s">
        <v>30</v>
      </c>
      <c r="K13" s="16"/>
      <c r="L13" s="20" t="n">
        <v>5</v>
      </c>
      <c r="M13" s="43"/>
      <c r="N13" s="43"/>
      <c r="S13" s="49"/>
    </row>
    <row r="14" customFormat="false" ht="12.75" hidden="false" customHeight="true" outlineLevel="0" collapsed="false">
      <c r="A14" s="44" t="s">
        <v>31</v>
      </c>
      <c r="B14" s="45" t="s">
        <v>26</v>
      </c>
      <c r="C14" s="40" t="n">
        <f aca="false">SUM((P7*B8)*B6/60)</f>
        <v>16.0416666666667</v>
      </c>
      <c r="D14" s="40"/>
      <c r="E14" s="40"/>
      <c r="F14" s="40"/>
      <c r="G14" s="16"/>
      <c r="I14" s="36"/>
      <c r="J14" s="46" t="s">
        <v>32</v>
      </c>
      <c r="L14" s="50" t="n">
        <v>5</v>
      </c>
      <c r="M14" s="43"/>
      <c r="N14" s="43"/>
      <c r="S14" s="49"/>
    </row>
    <row r="15" customFormat="false" ht="12.75" hidden="false" customHeight="true" outlineLevel="0" collapsed="false">
      <c r="A15" s="44" t="s">
        <v>33</v>
      </c>
      <c r="B15" s="45" t="s">
        <v>26</v>
      </c>
      <c r="C15" s="40" t="n">
        <f aca="false">SUM(L12*B6/60)</f>
        <v>2.91666666666667</v>
      </c>
      <c r="D15" s="40"/>
      <c r="E15" s="40"/>
      <c r="F15" s="40"/>
      <c r="G15" s="16"/>
      <c r="I15" s="36"/>
      <c r="J15" s="46" t="s">
        <v>34</v>
      </c>
      <c r="K15" s="16"/>
      <c r="L15" s="20" t="n">
        <v>5</v>
      </c>
      <c r="M15" s="43"/>
      <c r="N15" s="43"/>
      <c r="S15" s="49"/>
    </row>
    <row r="16" customFormat="false" ht="12.75" hidden="false" customHeight="true" outlineLevel="0" collapsed="false">
      <c r="A16" s="44" t="s">
        <v>35</v>
      </c>
      <c r="B16" s="45" t="s">
        <v>26</v>
      </c>
      <c r="C16" s="40" t="n">
        <f aca="false">SUM((P8*B8)*B6/60)</f>
        <v>16.0416666666667</v>
      </c>
      <c r="D16" s="40"/>
      <c r="E16" s="40"/>
      <c r="F16" s="40"/>
      <c r="G16" s="16"/>
      <c r="I16" s="36"/>
      <c r="J16" s="46" t="s">
        <v>36</v>
      </c>
      <c r="K16" s="16"/>
      <c r="L16" s="20" t="n">
        <v>5</v>
      </c>
      <c r="M16" s="43"/>
      <c r="N16" s="43"/>
      <c r="S16" s="49"/>
    </row>
    <row r="17" customFormat="false" ht="12.75" hidden="false" customHeight="true" outlineLevel="0" collapsed="false">
      <c r="A17" s="44" t="s">
        <v>37</v>
      </c>
      <c r="B17" s="45" t="s">
        <v>26</v>
      </c>
      <c r="C17" s="40" t="n">
        <f aca="false">SUM(L13*B6/60)</f>
        <v>2.91666666666667</v>
      </c>
      <c r="D17" s="40"/>
      <c r="E17" s="40"/>
      <c r="F17" s="40"/>
      <c r="G17" s="51"/>
      <c r="I17" s="36"/>
      <c r="J17" s="52" t="s">
        <v>38</v>
      </c>
      <c r="K17" s="53"/>
      <c r="L17" s="20" t="n">
        <v>5</v>
      </c>
      <c r="M17" s="43"/>
      <c r="N17" s="43"/>
      <c r="S17" s="49"/>
    </row>
    <row r="18" customFormat="false" ht="12.75" hidden="false" customHeight="true" outlineLevel="0" collapsed="false">
      <c r="A18" s="54" t="s">
        <v>39</v>
      </c>
      <c r="B18" s="55" t="s">
        <v>29</v>
      </c>
      <c r="C18" s="56" t="n">
        <f aca="false">SUM(C13:C17)</f>
        <v>56.875</v>
      </c>
      <c r="D18" s="56"/>
      <c r="E18" s="56"/>
      <c r="F18" s="56"/>
      <c r="G18" s="36"/>
      <c r="H18" s="36"/>
      <c r="I18" s="36"/>
      <c r="J18" s="36"/>
      <c r="K18" s="16"/>
      <c r="L18" s="57"/>
      <c r="M18" s="16"/>
      <c r="S18" s="49"/>
    </row>
    <row r="19" customFormat="false" ht="12.75" hidden="false" customHeight="true" outlineLevel="0" collapsed="false">
      <c r="A19" s="44" t="s">
        <v>40</v>
      </c>
      <c r="B19" s="45" t="s">
        <v>26</v>
      </c>
      <c r="C19" s="58" t="n">
        <f aca="false">SUM(((P9*B8)+L14)*(B6/60))</f>
        <v>6.125</v>
      </c>
      <c r="D19" s="58"/>
      <c r="E19" s="58"/>
      <c r="F19" s="58"/>
      <c r="G19" s="46"/>
      <c r="S19" s="59"/>
      <c r="Y19" s="33"/>
      <c r="Z19" s="33"/>
      <c r="AA19" s="33"/>
      <c r="AB19" s="33"/>
      <c r="AC19" s="60"/>
      <c r="AD19" s="60"/>
      <c r="AE19" s="60"/>
      <c r="AF19" s="60"/>
      <c r="AG19" s="60"/>
      <c r="AH19" s="60"/>
      <c r="AI19" s="60"/>
      <c r="AJ19" s="60"/>
    </row>
    <row r="20" customFormat="false" ht="12.75" hidden="false" customHeight="true" outlineLevel="0" collapsed="false">
      <c r="A20" s="44" t="s">
        <v>41</v>
      </c>
      <c r="B20" s="61" t="s">
        <v>26</v>
      </c>
      <c r="C20" s="62" t="n">
        <v>18</v>
      </c>
      <c r="D20" s="62"/>
      <c r="E20" s="62"/>
      <c r="F20" s="62"/>
      <c r="G20" s="36"/>
      <c r="H20" s="143" t="s">
        <v>95</v>
      </c>
      <c r="I20" s="143"/>
      <c r="J20" s="143"/>
      <c r="K20" s="143"/>
      <c r="L20" s="16" t="s">
        <v>43</v>
      </c>
      <c r="M20" s="16" t="n">
        <v>30</v>
      </c>
      <c r="N20" s="16" t="s">
        <v>44</v>
      </c>
      <c r="O20" s="16"/>
      <c r="P20" s="16" t="s">
        <v>29</v>
      </c>
      <c r="Q20" s="16" t="n">
        <f aca="false">SUM(M20*B6/60)</f>
        <v>17.5</v>
      </c>
      <c r="R20" s="16" t="s">
        <v>4</v>
      </c>
      <c r="S20" s="59"/>
      <c r="Y20" s="33"/>
      <c r="Z20" s="33"/>
      <c r="AA20" s="33"/>
      <c r="AB20" s="33"/>
      <c r="AC20" s="60"/>
      <c r="AD20" s="60"/>
      <c r="AE20" s="60"/>
      <c r="AF20" s="60"/>
      <c r="AG20" s="60"/>
      <c r="AH20" s="60"/>
      <c r="AI20" s="60"/>
      <c r="AJ20" s="60"/>
    </row>
    <row r="21" customFormat="false" ht="12.75" hidden="false" customHeight="true" outlineLevel="0" collapsed="false">
      <c r="A21" s="44" t="s">
        <v>45</v>
      </c>
      <c r="B21" s="45" t="s">
        <v>26</v>
      </c>
      <c r="C21" s="64" t="n">
        <f aca="false">SUM((L15+L16+L17)*B6/60)</f>
        <v>8.75</v>
      </c>
      <c r="D21" s="64"/>
      <c r="E21" s="64"/>
      <c r="F21" s="64"/>
      <c r="G21" s="46"/>
      <c r="H21" s="16"/>
      <c r="I21" s="16"/>
      <c r="J21" s="16"/>
      <c r="K21" s="16"/>
      <c r="L21" s="16" t="s">
        <v>46</v>
      </c>
      <c r="M21" s="16" t="n">
        <v>45</v>
      </c>
      <c r="N21" s="16" t="s">
        <v>44</v>
      </c>
      <c r="O21" s="16"/>
      <c r="P21" s="16" t="s">
        <v>29</v>
      </c>
      <c r="Q21" s="16" t="n">
        <f aca="false">SUM(M21*B6/60)</f>
        <v>26.25</v>
      </c>
      <c r="R21" s="16" t="s">
        <v>4</v>
      </c>
      <c r="S21" s="59"/>
      <c r="Y21" s="33"/>
      <c r="Z21" s="33"/>
      <c r="AA21" s="33"/>
      <c r="AB21" s="33"/>
      <c r="AC21" s="60"/>
      <c r="AD21" s="60"/>
      <c r="AE21" s="60"/>
    </row>
    <row r="22" customFormat="false" ht="12.75" hidden="false" customHeight="true" outlineLevel="0" collapsed="false">
      <c r="A22" s="44" t="s">
        <v>47</v>
      </c>
      <c r="B22" s="61" t="s">
        <v>26</v>
      </c>
      <c r="C22" s="62" t="n">
        <v>0</v>
      </c>
      <c r="D22" s="62"/>
      <c r="E22" s="62"/>
      <c r="F22" s="62"/>
      <c r="G22" s="36"/>
      <c r="H22" s="16"/>
      <c r="I22" s="16"/>
      <c r="J22" s="16"/>
      <c r="K22" s="36"/>
      <c r="L22" s="36"/>
      <c r="M22" s="36"/>
      <c r="N22" s="36"/>
      <c r="O22" s="36"/>
      <c r="P22" s="36"/>
      <c r="Q22" s="36"/>
      <c r="R22" s="36"/>
      <c r="S22" s="65"/>
      <c r="Y22" s="66"/>
      <c r="Z22" s="66"/>
      <c r="AA22" s="66"/>
      <c r="AB22" s="66"/>
      <c r="AC22" s="8"/>
      <c r="AD22" s="8"/>
      <c r="AE22" s="8"/>
      <c r="AF22" s="8"/>
      <c r="AG22" s="8"/>
      <c r="AH22" s="8"/>
      <c r="AI22" s="8"/>
      <c r="AJ22" s="8"/>
    </row>
    <row r="23" customFormat="false" ht="12.75" hidden="false" customHeight="true" outlineLevel="0" collapsed="false">
      <c r="A23" s="67" t="s">
        <v>48</v>
      </c>
      <c r="B23" s="68" t="s">
        <v>29</v>
      </c>
      <c r="C23" s="69" t="n">
        <f aca="false">SUM(C18:F22)</f>
        <v>89.75</v>
      </c>
      <c r="D23" s="69" t="n">
        <f aca="false">SUM(D19:D22)</f>
        <v>0</v>
      </c>
      <c r="E23" s="69" t="n">
        <f aca="false">SUM(E19:E22)</f>
        <v>0</v>
      </c>
      <c r="F23" s="69" t="n">
        <f aca="false">SUM(F19:F22)</f>
        <v>0</v>
      </c>
      <c r="G23" s="46"/>
      <c r="H23" s="16"/>
      <c r="I23" s="16"/>
      <c r="J23" s="70"/>
      <c r="K23" s="71"/>
      <c r="L23" s="71"/>
      <c r="M23" s="8"/>
      <c r="N23" s="8"/>
      <c r="O23" s="8"/>
      <c r="P23" s="8"/>
      <c r="Q23" s="8"/>
      <c r="R23" s="8"/>
      <c r="S23" s="59"/>
    </row>
    <row r="24" customFormat="false" ht="12.75" hidden="false" customHeight="true" outlineLevel="0" collapsed="false">
      <c r="A24" s="44" t="s">
        <v>49</v>
      </c>
      <c r="B24" s="72"/>
      <c r="C24" s="62" t="n">
        <v>110</v>
      </c>
      <c r="D24" s="62"/>
      <c r="E24" s="62"/>
      <c r="F24" s="62"/>
      <c r="G24" s="36"/>
      <c r="H24" s="36"/>
      <c r="I24" s="36"/>
      <c r="J24" s="36"/>
      <c r="K24" s="36"/>
      <c r="L24" s="36"/>
      <c r="M24" s="8"/>
      <c r="N24" s="8"/>
      <c r="O24" s="8"/>
      <c r="P24" s="8"/>
      <c r="Q24" s="8"/>
      <c r="R24" s="8"/>
      <c r="S24" s="59"/>
      <c r="Z24" s="8"/>
      <c r="AA24" s="8"/>
      <c r="AB24" s="8"/>
    </row>
    <row r="25" customFormat="false" ht="12.75" hidden="false" customHeight="true" outlineLevel="0" collapsed="false">
      <c r="A25" s="44" t="s">
        <v>50</v>
      </c>
      <c r="B25" s="45" t="s">
        <v>51</v>
      </c>
      <c r="C25" s="73" t="n">
        <f aca="false">SUM(L15*B6/60)</f>
        <v>2.91666666666667</v>
      </c>
      <c r="D25" s="73"/>
      <c r="E25" s="73"/>
      <c r="F25" s="73"/>
      <c r="G25" s="46"/>
      <c r="H25" s="16"/>
      <c r="I25" s="16"/>
      <c r="J25" s="16"/>
      <c r="K25" s="16"/>
      <c r="M25" s="8"/>
      <c r="N25" s="8"/>
      <c r="O25" s="8"/>
      <c r="P25" s="8"/>
      <c r="Q25" s="8"/>
      <c r="R25" s="8"/>
      <c r="S25" s="59"/>
      <c r="Z25" s="8"/>
      <c r="AA25" s="8"/>
      <c r="AB25" s="8"/>
    </row>
    <row r="26" customFormat="false" ht="12.75" hidden="false" customHeight="true" outlineLevel="0" collapsed="false">
      <c r="A26" s="74" t="s">
        <v>52</v>
      </c>
      <c r="B26" s="75" t="s">
        <v>29</v>
      </c>
      <c r="C26" s="76" t="n">
        <f aca="false">SUM(C24-C25)</f>
        <v>107.083333333333</v>
      </c>
      <c r="D26" s="76" t="n">
        <f aca="false">SUM(D21:D25)</f>
        <v>0</v>
      </c>
      <c r="E26" s="76" t="n">
        <f aca="false">SUM(E21:E25)</f>
        <v>0</v>
      </c>
      <c r="F26" s="76" t="n">
        <f aca="false">SUM(F21:F25)</f>
        <v>0</v>
      </c>
      <c r="G26" s="46"/>
      <c r="H26" s="16"/>
      <c r="I26" s="16"/>
      <c r="J26" s="16"/>
      <c r="K26" s="16"/>
      <c r="S26" s="59"/>
      <c r="Z26" s="8"/>
    </row>
    <row r="27" customFormat="false" ht="12.75" hidden="false" customHeight="true" outlineLevel="0" collapsed="false">
      <c r="A27" s="74" t="s">
        <v>53</v>
      </c>
      <c r="B27" s="75" t="s">
        <v>29</v>
      </c>
      <c r="C27" s="76" t="n">
        <f aca="false">SUM((C26)*0.72)</f>
        <v>77.1</v>
      </c>
      <c r="D27" s="76"/>
      <c r="E27" s="76"/>
      <c r="F27" s="76"/>
      <c r="G27" s="46"/>
      <c r="H27" s="16"/>
      <c r="I27" s="16"/>
      <c r="J27" s="16"/>
      <c r="K27" s="16"/>
      <c r="S27" s="77"/>
    </row>
    <row r="28" customFormat="false" ht="12.75" hidden="false" customHeight="true" outlineLevel="0" collapsed="false">
      <c r="A28" s="144"/>
      <c r="B28" s="103"/>
      <c r="C28" s="104"/>
      <c r="D28" s="104"/>
      <c r="E28" s="104"/>
      <c r="F28" s="104"/>
      <c r="G28" s="36"/>
      <c r="H28" s="16"/>
      <c r="I28" s="16"/>
      <c r="J28" s="16"/>
      <c r="K28" s="16"/>
      <c r="S28" s="77"/>
    </row>
    <row r="29" customFormat="false" ht="12.75" hidden="false" customHeight="true" outlineLevel="0" collapsed="false">
      <c r="A29" s="79" t="s">
        <v>54</v>
      </c>
      <c r="B29" s="80"/>
      <c r="C29" s="35" t="s">
        <v>55</v>
      </c>
      <c r="D29" s="35"/>
      <c r="E29" s="35"/>
      <c r="F29" s="35"/>
      <c r="G29" s="81"/>
      <c r="H29" s="82" t="s">
        <v>56</v>
      </c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84"/>
    </row>
    <row r="30" customFormat="false" ht="12.75" hidden="false" customHeight="true" outlineLevel="0" collapsed="false">
      <c r="A30" s="44" t="s">
        <v>57</v>
      </c>
      <c r="B30" s="85"/>
      <c r="C30" s="86" t="n">
        <f aca="false">SUM(K32)</f>
        <v>615</v>
      </c>
      <c r="D30" s="86"/>
      <c r="E30" s="86"/>
      <c r="F30" s="86"/>
      <c r="G30" s="81"/>
      <c r="H30" s="87"/>
      <c r="I30" s="87"/>
      <c r="J30" s="87"/>
      <c r="K30" s="88" t="s">
        <v>58</v>
      </c>
      <c r="L30" s="88"/>
      <c r="M30" s="89" t="s">
        <v>59</v>
      </c>
      <c r="N30" s="89"/>
      <c r="O30" s="90" t="s">
        <v>60</v>
      </c>
      <c r="P30" s="90"/>
      <c r="Q30" s="90"/>
      <c r="R30" s="91"/>
      <c r="S30" s="92"/>
    </row>
    <row r="31" customFormat="false" ht="12.75" hidden="false" customHeight="true" outlineLevel="0" collapsed="false">
      <c r="A31" s="44" t="s">
        <v>61</v>
      </c>
      <c r="B31" s="61" t="s">
        <v>26</v>
      </c>
      <c r="C31" s="93" t="n">
        <v>77</v>
      </c>
      <c r="D31" s="93"/>
      <c r="E31" s="93"/>
      <c r="F31" s="93"/>
      <c r="G31" s="8"/>
      <c r="H31" s="87"/>
      <c r="I31" s="87"/>
      <c r="J31" s="87"/>
      <c r="K31" s="94" t="s">
        <v>62</v>
      </c>
      <c r="L31" s="94"/>
      <c r="M31" s="95" t="s">
        <v>63</v>
      </c>
      <c r="N31" s="95"/>
      <c r="O31" s="96" t="s">
        <v>64</v>
      </c>
      <c r="P31" s="96"/>
      <c r="Q31" s="96"/>
      <c r="R31" s="91"/>
      <c r="S31" s="92"/>
    </row>
    <row r="32" customFormat="false" ht="12.75" hidden="false" customHeight="true" outlineLevel="0" collapsed="false">
      <c r="A32" s="67" t="s">
        <v>65</v>
      </c>
      <c r="B32" s="68" t="s">
        <v>29</v>
      </c>
      <c r="C32" s="97" t="n">
        <f aca="false">SUM(C29:C31)</f>
        <v>692</v>
      </c>
      <c r="D32" s="97" t="n">
        <f aca="false">SUM(D29:D31)</f>
        <v>0</v>
      </c>
      <c r="E32" s="97" t="n">
        <f aca="false">SUM(E29:E31)</f>
        <v>0</v>
      </c>
      <c r="F32" s="97" t="n">
        <f aca="false">SUM(F29:F31)</f>
        <v>0</v>
      </c>
      <c r="G32" s="81"/>
      <c r="H32" s="98" t="s">
        <v>57</v>
      </c>
      <c r="I32" s="98"/>
      <c r="J32" s="98"/>
      <c r="K32" s="99" t="n">
        <v>615</v>
      </c>
      <c r="L32" s="99"/>
      <c r="M32" s="100" t="n">
        <v>0.321</v>
      </c>
      <c r="N32" s="100"/>
      <c r="O32" s="101" t="n">
        <f aca="false">SUM(K32*M32)</f>
        <v>197.415</v>
      </c>
      <c r="P32" s="101"/>
      <c r="Q32" s="101"/>
      <c r="R32" s="91"/>
      <c r="S32" s="92"/>
    </row>
    <row r="33" customFormat="false" ht="12.75" hidden="false" customHeight="true" outlineLevel="0" collapsed="false">
      <c r="A33" s="44" t="s">
        <v>66</v>
      </c>
      <c r="B33" s="45" t="s">
        <v>26</v>
      </c>
      <c r="C33" s="40" t="n">
        <f aca="false">SUM(C27)</f>
        <v>77.1</v>
      </c>
      <c r="D33" s="40"/>
      <c r="E33" s="40"/>
      <c r="F33" s="40"/>
      <c r="G33" s="81"/>
      <c r="H33" s="98" t="s">
        <v>67</v>
      </c>
      <c r="I33" s="98"/>
      <c r="J33" s="98"/>
      <c r="K33" s="99" t="n">
        <f aca="false">SUM(C31+C52)</f>
        <v>154</v>
      </c>
      <c r="L33" s="99"/>
      <c r="M33" s="100" t="n">
        <v>0.41</v>
      </c>
      <c r="N33" s="100"/>
      <c r="O33" s="101" t="n">
        <f aca="false">SUM(K33*M33)</f>
        <v>63.14</v>
      </c>
      <c r="P33" s="101"/>
      <c r="Q33" s="101"/>
      <c r="R33" s="91"/>
      <c r="S33" s="92"/>
    </row>
    <row r="34" customFormat="false" ht="12.75" hidden="false" customHeight="true" outlineLevel="0" collapsed="false">
      <c r="A34" s="74" t="s">
        <v>68</v>
      </c>
      <c r="B34" s="75" t="s">
        <v>29</v>
      </c>
      <c r="C34" s="76" t="n">
        <f aca="false">SUM(C32:F33)</f>
        <v>769.1</v>
      </c>
      <c r="D34" s="76" t="n">
        <f aca="false">SUM(D29:D33)</f>
        <v>0</v>
      </c>
      <c r="E34" s="76" t="n">
        <f aca="false">SUM(E29:E33)</f>
        <v>0</v>
      </c>
      <c r="F34" s="76" t="n">
        <f aca="false">SUM(F29:F33)</f>
        <v>0</v>
      </c>
      <c r="G34" s="81"/>
      <c r="H34" s="98" t="s">
        <v>69</v>
      </c>
      <c r="I34" s="98"/>
      <c r="J34" s="98"/>
      <c r="K34" s="99" t="n">
        <f aca="false">SUM(C53:F54)</f>
        <v>142</v>
      </c>
      <c r="L34" s="99"/>
      <c r="M34" s="100" t="n">
        <v>1.19</v>
      </c>
      <c r="N34" s="100"/>
      <c r="O34" s="101" t="n">
        <f aca="false">SUM(K34*M34)</f>
        <v>168.98</v>
      </c>
      <c r="P34" s="101"/>
      <c r="Q34" s="101"/>
      <c r="R34" s="91"/>
      <c r="S34" s="92"/>
    </row>
    <row r="35" customFormat="false" ht="12.75" hidden="false" customHeight="true" outlineLevel="0" collapsed="false">
      <c r="A35" s="102"/>
      <c r="B35" s="103"/>
      <c r="C35" s="104"/>
      <c r="D35" s="104"/>
      <c r="E35" s="104"/>
      <c r="F35" s="104"/>
      <c r="G35" s="8"/>
      <c r="H35" s="98" t="s">
        <v>70</v>
      </c>
      <c r="I35" s="98"/>
      <c r="J35" s="98"/>
      <c r="K35" s="99" t="n">
        <f aca="false">SUM(C55)</f>
        <v>10</v>
      </c>
      <c r="L35" s="99"/>
      <c r="M35" s="100" t="n">
        <v>1.9</v>
      </c>
      <c r="N35" s="100"/>
      <c r="O35" s="101" t="n">
        <f aca="false">SUM(K35*M35)</f>
        <v>19</v>
      </c>
      <c r="P35" s="101"/>
      <c r="Q35" s="101"/>
      <c r="R35" s="91"/>
      <c r="S35" s="92"/>
    </row>
    <row r="36" customFormat="false" ht="12.75" hidden="false" customHeight="true" outlineLevel="0" collapsed="false">
      <c r="A36" s="8"/>
      <c r="B36" s="8"/>
      <c r="C36" s="8"/>
      <c r="D36" s="8"/>
      <c r="E36" s="8"/>
      <c r="F36" s="8"/>
      <c r="G36" s="8"/>
      <c r="H36" s="98" t="s">
        <v>71</v>
      </c>
      <c r="I36" s="98"/>
      <c r="J36" s="98"/>
      <c r="K36" s="99" t="n">
        <f aca="false">SUM(C24*0.72)</f>
        <v>79.2</v>
      </c>
      <c r="L36" s="99"/>
      <c r="M36" s="100" t="n">
        <v>1.12</v>
      </c>
      <c r="N36" s="100"/>
      <c r="O36" s="101" t="n">
        <f aca="false">SUM(K36*M36)</f>
        <v>88.704</v>
      </c>
      <c r="P36" s="101"/>
      <c r="Q36" s="101"/>
      <c r="R36" s="91"/>
      <c r="S36" s="92"/>
    </row>
    <row r="37" customFormat="false" ht="12.75" hidden="false" customHeight="true" outlineLevel="0" collapsed="false">
      <c r="A37" s="34" t="s">
        <v>72</v>
      </c>
      <c r="B37" s="105"/>
      <c r="C37" s="35" t="s">
        <v>55</v>
      </c>
      <c r="D37" s="35"/>
      <c r="E37" s="35"/>
      <c r="F37" s="35"/>
      <c r="G37" s="81"/>
      <c r="H37" s="98"/>
      <c r="I37" s="98"/>
      <c r="J37" s="98"/>
      <c r="K37" s="99"/>
      <c r="L37" s="99"/>
      <c r="M37" s="100"/>
      <c r="N37" s="100"/>
      <c r="O37" s="101"/>
      <c r="P37" s="101"/>
      <c r="Q37" s="101"/>
      <c r="R37" s="91"/>
      <c r="S37" s="92"/>
    </row>
    <row r="38" customFormat="false" ht="12.75" hidden="false" customHeight="true" outlineLevel="0" collapsed="false">
      <c r="A38" s="44" t="s">
        <v>73</v>
      </c>
      <c r="B38" s="45" t="s">
        <v>29</v>
      </c>
      <c r="C38" s="106" t="n">
        <v>1000</v>
      </c>
      <c r="D38" s="106"/>
      <c r="E38" s="106"/>
      <c r="F38" s="106"/>
      <c r="G38" s="8"/>
      <c r="H38" s="107"/>
      <c r="I38" s="107"/>
      <c r="J38" s="107"/>
      <c r="K38" s="99"/>
      <c r="L38" s="99"/>
      <c r="M38" s="100"/>
      <c r="N38" s="100"/>
      <c r="O38" s="101"/>
      <c r="P38" s="101"/>
      <c r="Q38" s="101"/>
      <c r="R38" s="108"/>
      <c r="S38" s="109"/>
    </row>
    <row r="39" customFormat="false" ht="12.75" hidden="false" customHeight="true" outlineLevel="0" collapsed="false">
      <c r="A39" s="44" t="s">
        <v>74</v>
      </c>
      <c r="B39" s="45" t="s">
        <v>29</v>
      </c>
      <c r="C39" s="110" t="n">
        <v>1000</v>
      </c>
      <c r="D39" s="110"/>
      <c r="E39" s="110"/>
      <c r="F39" s="110"/>
      <c r="G39" s="81"/>
      <c r="H39" s="111" t="s">
        <v>75</v>
      </c>
      <c r="I39" s="111"/>
      <c r="J39" s="111"/>
      <c r="K39" s="112" t="n">
        <f aca="false">SUM(K32:L37)</f>
        <v>1000.2</v>
      </c>
      <c r="L39" s="112"/>
      <c r="M39" s="113" t="n">
        <f aca="false">SUM(O39/K39)</f>
        <v>0.537131573685263</v>
      </c>
      <c r="N39" s="113"/>
      <c r="O39" s="114" t="n">
        <f aca="false">SUM(O32:P37)</f>
        <v>537.239</v>
      </c>
      <c r="P39" s="114"/>
      <c r="Q39" s="114"/>
      <c r="R39" s="91"/>
      <c r="S39" s="92"/>
    </row>
    <row r="40" customFormat="false" ht="12.75" hidden="false" customHeight="true" outlineLevel="0" collapsed="false">
      <c r="A40" s="44" t="s">
        <v>28</v>
      </c>
      <c r="B40" s="45" t="s">
        <v>26</v>
      </c>
      <c r="C40" s="40" t="n">
        <f aca="false">SUM((C11*0.72))</f>
        <v>11.55</v>
      </c>
      <c r="D40" s="40"/>
      <c r="E40" s="40"/>
      <c r="F40" s="40"/>
      <c r="G40" s="81"/>
      <c r="H40" s="98" t="s">
        <v>76</v>
      </c>
      <c r="I40" s="98"/>
      <c r="J40" s="98"/>
      <c r="K40" s="99" t="n">
        <f aca="false">SUM(C23*0.72)</f>
        <v>64.62</v>
      </c>
      <c r="L40" s="99"/>
      <c r="M40" s="101" t="n">
        <f aca="false">SUM(M36)</f>
        <v>1.12</v>
      </c>
      <c r="N40" s="101"/>
      <c r="O40" s="101" t="n">
        <f aca="false">SUM(K40*M40)</f>
        <v>72.3744</v>
      </c>
      <c r="P40" s="101"/>
      <c r="Q40" s="101"/>
      <c r="R40" s="91"/>
      <c r="S40" s="92"/>
    </row>
    <row r="41" customFormat="false" ht="12.75" hidden="false" customHeight="true" outlineLevel="0" collapsed="false">
      <c r="A41" s="38" t="s">
        <v>77</v>
      </c>
      <c r="B41" s="115" t="s">
        <v>29</v>
      </c>
      <c r="C41" s="116" t="n">
        <f aca="false">SUM(C39:C40)</f>
        <v>1011.55</v>
      </c>
      <c r="D41" s="116"/>
      <c r="E41" s="116"/>
      <c r="F41" s="116"/>
      <c r="G41" s="81"/>
      <c r="H41" s="98"/>
      <c r="I41" s="98"/>
      <c r="J41" s="98"/>
      <c r="K41" s="99"/>
      <c r="L41" s="99"/>
      <c r="M41" s="101"/>
      <c r="N41" s="101"/>
      <c r="O41" s="101"/>
      <c r="P41" s="101"/>
      <c r="Q41" s="101"/>
      <c r="R41" s="91"/>
      <c r="S41" s="92"/>
    </row>
    <row r="42" customFormat="false" ht="12.75" hidden="false" customHeight="true" outlineLevel="0" collapsed="false">
      <c r="A42" s="117" t="s">
        <v>78</v>
      </c>
      <c r="B42" s="115"/>
      <c r="C42" s="116"/>
      <c r="D42" s="116"/>
      <c r="E42" s="116"/>
      <c r="F42" s="116"/>
      <c r="G42" s="81"/>
      <c r="H42" s="107"/>
      <c r="I42" s="107"/>
      <c r="J42" s="107"/>
      <c r="K42" s="99"/>
      <c r="L42" s="99"/>
      <c r="M42" s="100"/>
      <c r="N42" s="100"/>
      <c r="O42" s="101"/>
      <c r="P42" s="101"/>
      <c r="Q42" s="101"/>
      <c r="R42" s="118"/>
      <c r="S42" s="109"/>
    </row>
    <row r="43" customFormat="false" ht="12.75" hidden="false" customHeight="true" outlineLevel="0" collapsed="false">
      <c r="A43" s="74" t="s">
        <v>79</v>
      </c>
      <c r="B43" s="75" t="s">
        <v>29</v>
      </c>
      <c r="C43" s="76" t="n">
        <f aca="false">MIN(C38,C41)</f>
        <v>1000</v>
      </c>
      <c r="D43" s="76"/>
      <c r="E43" s="76"/>
      <c r="F43" s="76"/>
      <c r="G43" s="81"/>
      <c r="H43" s="119" t="s">
        <v>80</v>
      </c>
      <c r="I43" s="119"/>
      <c r="J43" s="119"/>
      <c r="K43" s="120" t="n">
        <f aca="false">SUM(K39-K40)</f>
        <v>935.58</v>
      </c>
      <c r="L43" s="120"/>
      <c r="M43" s="121" t="n">
        <f aca="false">SUM(O43/K43)</f>
        <v>0.496873169584643</v>
      </c>
      <c r="N43" s="121"/>
      <c r="O43" s="122" t="n">
        <f aca="false">SUM(O39-O40)</f>
        <v>464.8646</v>
      </c>
      <c r="P43" s="122"/>
      <c r="Q43" s="122"/>
      <c r="R43" s="123"/>
      <c r="S43" s="109"/>
      <c r="T43" s="1" t="s">
        <v>81</v>
      </c>
      <c r="W43" s="124" t="n">
        <v>45516</v>
      </c>
    </row>
    <row r="44" customFormat="false" ht="12.75" hidden="false" customHeight="true" outlineLevel="0" collapsed="false">
      <c r="A44" s="102"/>
      <c r="B44" s="103"/>
      <c r="C44" s="104"/>
      <c r="D44" s="104"/>
      <c r="E44" s="104"/>
      <c r="F44" s="104"/>
      <c r="G44" s="8"/>
      <c r="H44" s="125" t="s">
        <v>82</v>
      </c>
      <c r="I44" s="125"/>
      <c r="J44" s="125"/>
      <c r="K44" s="126" t="n">
        <f aca="false">SUM(K32:L35)</f>
        <v>921</v>
      </c>
      <c r="L44" s="126"/>
      <c r="M44" s="127" t="n">
        <f aca="false">SUM(O44/K44)</f>
        <v>0.487008686210641</v>
      </c>
      <c r="N44" s="127"/>
      <c r="O44" s="128" t="n">
        <f aca="false">SUM(O32:P35)</f>
        <v>448.535</v>
      </c>
      <c r="P44" s="128"/>
      <c r="Q44" s="128"/>
      <c r="R44" s="123"/>
      <c r="S44" s="109"/>
    </row>
    <row r="45" customFormat="false" ht="12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129"/>
      <c r="K45" s="129"/>
      <c r="L45" s="129"/>
      <c r="M45" s="129"/>
      <c r="N45" s="129"/>
      <c r="O45" s="129"/>
      <c r="P45" s="129"/>
      <c r="Q45" s="129"/>
      <c r="R45" s="129"/>
      <c r="S45" s="130"/>
    </row>
    <row r="46" customFormat="false" ht="12.75" hidden="false" customHeight="true" outlineLevel="0" collapsed="false">
      <c r="A46" s="34" t="s">
        <v>83</v>
      </c>
      <c r="B46" s="105"/>
      <c r="C46" s="35" t="s">
        <v>55</v>
      </c>
      <c r="D46" s="35"/>
      <c r="E46" s="35"/>
      <c r="F46" s="35"/>
      <c r="G46" s="8"/>
      <c r="H46" s="8"/>
      <c r="I46" s="8"/>
      <c r="J46" s="129"/>
      <c r="K46" s="129"/>
      <c r="L46" s="129"/>
      <c r="M46" s="129"/>
      <c r="N46" s="129"/>
      <c r="O46" s="129"/>
      <c r="P46" s="129"/>
      <c r="Q46" s="129"/>
      <c r="R46" s="129"/>
      <c r="S46" s="130"/>
      <c r="T46" s="131" t="s">
        <v>96</v>
      </c>
      <c r="U46" s="131"/>
    </row>
    <row r="47" customFormat="false" ht="12.75" hidden="false" customHeight="true" outlineLevel="0" collapsed="false">
      <c r="A47" s="132" t="s">
        <v>85</v>
      </c>
      <c r="B47" s="133" t="s">
        <v>29</v>
      </c>
      <c r="C47" s="40" t="n">
        <f aca="false">SUM(C43)</f>
        <v>1000</v>
      </c>
      <c r="D47" s="40"/>
      <c r="E47" s="40"/>
      <c r="F47" s="40"/>
      <c r="G47" s="81"/>
      <c r="H47" s="8"/>
      <c r="I47" s="8"/>
      <c r="J47" s="129"/>
      <c r="K47" s="129"/>
      <c r="L47" s="129"/>
      <c r="M47" s="129"/>
      <c r="N47" s="129"/>
      <c r="O47" s="129"/>
      <c r="P47" s="129"/>
      <c r="Q47" s="129"/>
      <c r="R47" s="129"/>
      <c r="S47" s="130"/>
      <c r="T47" s="134" t="n">
        <v>0.205</v>
      </c>
      <c r="U47" s="134" t="n">
        <v>615</v>
      </c>
    </row>
    <row r="48" customFormat="false" ht="12.75" hidden="false" customHeight="true" outlineLevel="0" collapsed="false">
      <c r="A48" s="135" t="s">
        <v>86</v>
      </c>
      <c r="B48" s="136" t="s">
        <v>51</v>
      </c>
      <c r="C48" s="40" t="n">
        <f aca="false">SUM(C34)</f>
        <v>769.1</v>
      </c>
      <c r="D48" s="40"/>
      <c r="E48" s="40"/>
      <c r="F48" s="40"/>
      <c r="G48" s="81"/>
      <c r="H48" s="8"/>
      <c r="I48" s="8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34" t="n">
        <v>0.205</v>
      </c>
      <c r="U48" s="134" t="n">
        <v>750</v>
      </c>
    </row>
    <row r="49" customFormat="false" ht="12.75" hidden="false" customHeight="true" outlineLevel="0" collapsed="false">
      <c r="A49" s="34" t="s">
        <v>87</v>
      </c>
      <c r="B49" s="137" t="s">
        <v>29</v>
      </c>
      <c r="C49" s="76" t="n">
        <f aca="false">SUM(C47-C48)</f>
        <v>230.9</v>
      </c>
      <c r="D49" s="76"/>
      <c r="E49" s="76"/>
      <c r="F49" s="76"/>
      <c r="G49" s="81"/>
      <c r="H49" s="8"/>
      <c r="I49" s="8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34" t="n">
        <v>0.428</v>
      </c>
      <c r="U49" s="134" t="n">
        <v>1000</v>
      </c>
    </row>
    <row r="50" customFormat="false" ht="12.75" hidden="false" customHeight="true" outlineLevel="0" collapsed="false">
      <c r="A50" s="102"/>
      <c r="B50" s="103"/>
      <c r="C50" s="104"/>
      <c r="D50" s="104"/>
      <c r="E50" s="104"/>
      <c r="F50" s="104"/>
      <c r="G50" s="8"/>
      <c r="H50" s="8"/>
      <c r="I50" s="8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4" t="n">
        <v>0.564</v>
      </c>
      <c r="U50" s="134" t="n">
        <v>1000</v>
      </c>
    </row>
    <row r="51" customFormat="false" ht="13.5" hidden="false" customHeight="true" outlineLevel="0" collapsed="false">
      <c r="A51" s="34" t="s">
        <v>88</v>
      </c>
      <c r="B51" s="105"/>
      <c r="C51" s="138" t="s">
        <v>55</v>
      </c>
      <c r="D51" s="138"/>
      <c r="E51" s="138"/>
      <c r="F51" s="138"/>
      <c r="G51" s="81"/>
      <c r="H51" s="8"/>
      <c r="I51" s="8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34" t="n">
        <v>0.564</v>
      </c>
      <c r="U51" s="134" t="n">
        <v>615</v>
      </c>
    </row>
    <row r="52" customFormat="false" ht="10.5" hidden="false" customHeight="true" outlineLevel="0" collapsed="false">
      <c r="A52" s="135" t="s">
        <v>89</v>
      </c>
      <c r="B52" s="135"/>
      <c r="C52" s="93" t="n">
        <v>77</v>
      </c>
      <c r="D52" s="93"/>
      <c r="E52" s="93"/>
      <c r="F52" s="93"/>
      <c r="G52" s="8"/>
      <c r="H52" s="8"/>
      <c r="I52" s="8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4" t="n">
        <v>0.205</v>
      </c>
      <c r="U52" s="134" t="n">
        <v>615</v>
      </c>
    </row>
    <row r="53" customFormat="false" ht="10.5" hidden="false" customHeight="true" outlineLevel="0" collapsed="false">
      <c r="A53" s="135" t="s">
        <v>90</v>
      </c>
      <c r="B53" s="139" t="s">
        <v>26</v>
      </c>
      <c r="C53" s="93" t="n">
        <v>77</v>
      </c>
      <c r="D53" s="93"/>
      <c r="E53" s="93"/>
      <c r="F53" s="93"/>
      <c r="G53" s="8"/>
      <c r="H53" s="8"/>
      <c r="I53" s="8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49"/>
      <c r="U53" s="49"/>
    </row>
    <row r="54" customFormat="false" ht="12" hidden="false" customHeight="true" outlineLevel="0" collapsed="false">
      <c r="A54" s="135" t="s">
        <v>91</v>
      </c>
      <c r="B54" s="139" t="s">
        <v>26</v>
      </c>
      <c r="C54" s="93" t="n">
        <v>65</v>
      </c>
      <c r="D54" s="93"/>
      <c r="E54" s="93"/>
      <c r="F54" s="93"/>
      <c r="G54" s="8"/>
      <c r="H54" s="8"/>
      <c r="I54" s="8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customFormat="false" ht="12" hidden="false" customHeight="true" outlineLevel="0" collapsed="false">
      <c r="A55" s="135" t="s">
        <v>70</v>
      </c>
      <c r="B55" s="139" t="s">
        <v>26</v>
      </c>
      <c r="C55" s="93" t="n">
        <v>10</v>
      </c>
      <c r="D55" s="93"/>
      <c r="E55" s="93"/>
      <c r="F55" s="93"/>
      <c r="G55" s="8"/>
      <c r="H55" s="8"/>
      <c r="I55" s="8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customFormat="false" ht="12.75" hidden="false" customHeight="true" outlineLevel="0" collapsed="false">
      <c r="A56" s="34" t="s">
        <v>92</v>
      </c>
      <c r="B56" s="140" t="s">
        <v>29</v>
      </c>
      <c r="C56" s="141" t="n">
        <f aca="false">SUM(C52:F55)</f>
        <v>229</v>
      </c>
      <c r="D56" s="141"/>
      <c r="E56" s="141"/>
      <c r="F56" s="141"/>
      <c r="G56" s="36"/>
      <c r="H56" s="8"/>
      <c r="I56" s="8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customFormat="false" ht="12.75" hidden="false" customHeight="true" outlineLevel="0" collapsed="false">
      <c r="A57" s="34" t="s">
        <v>93</v>
      </c>
      <c r="B57" s="140" t="s">
        <v>29</v>
      </c>
      <c r="C57" s="76" t="n">
        <f aca="false">SUM(C49-C56)</f>
        <v>1.89999999999998</v>
      </c>
      <c r="D57" s="76"/>
      <c r="E57" s="76"/>
      <c r="F57" s="76"/>
      <c r="G57" s="142"/>
      <c r="H57" s="8"/>
      <c r="I57" s="8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customFormat="false" ht="12.75" hidden="false" customHeight="true" outlineLevel="0" collapsed="false">
      <c r="G58" s="142"/>
      <c r="H58" s="8"/>
      <c r="I58" s="8"/>
      <c r="J58" s="129"/>
      <c r="L58" s="129"/>
      <c r="M58" s="129"/>
      <c r="N58" s="129"/>
      <c r="O58" s="129"/>
      <c r="P58" s="129"/>
      <c r="Q58" s="129"/>
      <c r="R58" s="129"/>
      <c r="S58" s="129"/>
    </row>
    <row r="59" customFormat="false" ht="12.75" hidden="false" customHeight="true" outlineLevel="0" collapsed="false">
      <c r="H59" s="8"/>
      <c r="I59" s="8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customFormat="false" ht="12.75" hidden="false" customHeight="true" outlineLevel="0" collapsed="false">
      <c r="H60" s="8"/>
      <c r="I60" s="8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customFormat="false" ht="12.75" hidden="false" customHeight="true" outlineLevel="0" collapsed="false">
      <c r="H61" s="8"/>
      <c r="I61" s="8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customFormat="false" ht="12" hidden="false" customHeight="true" outlineLevel="0" collapsed="false">
      <c r="O62" s="129"/>
      <c r="P62" s="129"/>
      <c r="Q62" s="129"/>
      <c r="R62" s="129"/>
      <c r="S62" s="129"/>
    </row>
    <row r="63" customFormat="false" ht="15.75" hidden="false" customHeight="true" outlineLevel="0" collapsed="false">
      <c r="H63" s="8"/>
      <c r="I63" s="8"/>
      <c r="J63" s="8"/>
      <c r="K63" s="129"/>
      <c r="L63" s="129"/>
      <c r="M63" s="129"/>
      <c r="N63" s="129"/>
      <c r="O63" s="129"/>
      <c r="P63" s="129"/>
      <c r="Q63" s="129"/>
      <c r="R63" s="129"/>
      <c r="S63" s="129"/>
    </row>
    <row r="64" customFormat="false" ht="12.75" hidden="false" customHeight="false" outlineLevel="0" collapsed="false">
      <c r="K64" s="129"/>
      <c r="L64" s="129"/>
      <c r="M64" s="129"/>
      <c r="N64" s="129"/>
      <c r="O64" s="129"/>
      <c r="P64" s="129"/>
      <c r="Q64" s="129"/>
      <c r="R64" s="129"/>
      <c r="S64" s="129"/>
    </row>
  </sheetData>
  <mergeCells count="127">
    <mergeCell ref="A1:R1"/>
    <mergeCell ref="A3:D3"/>
    <mergeCell ref="B5:C5"/>
    <mergeCell ref="L5:N5"/>
    <mergeCell ref="O5:R5"/>
    <mergeCell ref="B6:C6"/>
    <mergeCell ref="H6:I6"/>
    <mergeCell ref="L6:N6"/>
    <mergeCell ref="P6:R6"/>
    <mergeCell ref="B7:C7"/>
    <mergeCell ref="H7:I7"/>
    <mergeCell ref="L7:N7"/>
    <mergeCell ref="P7:R7"/>
    <mergeCell ref="B8:C8"/>
    <mergeCell ref="H8:I8"/>
    <mergeCell ref="L8:N8"/>
    <mergeCell ref="P8:R8"/>
    <mergeCell ref="H9:I9"/>
    <mergeCell ref="K9:N9"/>
    <mergeCell ref="P9:R9"/>
    <mergeCell ref="B10:F10"/>
    <mergeCell ref="H10:J10"/>
    <mergeCell ref="C11:F11"/>
    <mergeCell ref="M11:N17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H20:K20"/>
    <mergeCell ref="C21:F21"/>
    <mergeCell ref="C22:F22"/>
    <mergeCell ref="C23:F23"/>
    <mergeCell ref="K23:L23"/>
    <mergeCell ref="C24:F24"/>
    <mergeCell ref="C25:F25"/>
    <mergeCell ref="C26:F26"/>
    <mergeCell ref="C27:F27"/>
    <mergeCell ref="C29:F29"/>
    <mergeCell ref="H29:Q29"/>
    <mergeCell ref="C30:F30"/>
    <mergeCell ref="H30:J31"/>
    <mergeCell ref="K30:L30"/>
    <mergeCell ref="M30:N30"/>
    <mergeCell ref="O30:Q30"/>
    <mergeCell ref="C31:F31"/>
    <mergeCell ref="K31:L31"/>
    <mergeCell ref="M31:N31"/>
    <mergeCell ref="O31:Q31"/>
    <mergeCell ref="C32:F32"/>
    <mergeCell ref="H32:J32"/>
    <mergeCell ref="K32:L32"/>
    <mergeCell ref="M32:N32"/>
    <mergeCell ref="O32:Q32"/>
    <mergeCell ref="C33:F33"/>
    <mergeCell ref="H33:J33"/>
    <mergeCell ref="K33:L33"/>
    <mergeCell ref="M33:N33"/>
    <mergeCell ref="O33:Q33"/>
    <mergeCell ref="C34:F34"/>
    <mergeCell ref="H34:J34"/>
    <mergeCell ref="K34:L34"/>
    <mergeCell ref="M34:N34"/>
    <mergeCell ref="O34:Q34"/>
    <mergeCell ref="H35:J35"/>
    <mergeCell ref="K35:L35"/>
    <mergeCell ref="M35:N35"/>
    <mergeCell ref="O35:Q35"/>
    <mergeCell ref="H36:J36"/>
    <mergeCell ref="K36:L36"/>
    <mergeCell ref="M36:N36"/>
    <mergeCell ref="O36:Q36"/>
    <mergeCell ref="C37:F37"/>
    <mergeCell ref="H37:J37"/>
    <mergeCell ref="K37:L37"/>
    <mergeCell ref="M37:N37"/>
    <mergeCell ref="O37:Q37"/>
    <mergeCell ref="C38:F38"/>
    <mergeCell ref="H38:J38"/>
    <mergeCell ref="K38:L38"/>
    <mergeCell ref="M38:N38"/>
    <mergeCell ref="O38:Q38"/>
    <mergeCell ref="C39:F39"/>
    <mergeCell ref="H39:J39"/>
    <mergeCell ref="K39:L39"/>
    <mergeCell ref="M39:N39"/>
    <mergeCell ref="O39:Q39"/>
    <mergeCell ref="C40:F40"/>
    <mergeCell ref="H40:J40"/>
    <mergeCell ref="K40:L40"/>
    <mergeCell ref="M40:N40"/>
    <mergeCell ref="O40:Q40"/>
    <mergeCell ref="B41:B42"/>
    <mergeCell ref="C41:F42"/>
    <mergeCell ref="H41:J41"/>
    <mergeCell ref="K41:L41"/>
    <mergeCell ref="M41:N41"/>
    <mergeCell ref="O41:Q41"/>
    <mergeCell ref="H42:J42"/>
    <mergeCell ref="K42:L42"/>
    <mergeCell ref="M42:N42"/>
    <mergeCell ref="O42:Q42"/>
    <mergeCell ref="C43:F43"/>
    <mergeCell ref="H43:J43"/>
    <mergeCell ref="K43:L43"/>
    <mergeCell ref="M43:N43"/>
    <mergeCell ref="O43:Q43"/>
    <mergeCell ref="H44:J44"/>
    <mergeCell ref="K44:L44"/>
    <mergeCell ref="M44:N44"/>
    <mergeCell ref="O44:Q44"/>
    <mergeCell ref="C46:F46"/>
    <mergeCell ref="C47:F47"/>
    <mergeCell ref="C48:F48"/>
    <mergeCell ref="C49:F49"/>
    <mergeCell ref="C51:F51"/>
    <mergeCell ref="A52:B52"/>
    <mergeCell ref="C52:F52"/>
    <mergeCell ref="C53:F53"/>
    <mergeCell ref="C54:F54"/>
    <mergeCell ref="C55:F55"/>
    <mergeCell ref="C56:F56"/>
    <mergeCell ref="C57:F5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65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0" activeCellId="0" sqref="C20"/>
    </sheetView>
  </sheetViews>
  <sheetFormatPr defaultColWidth="8.00390625" defaultRowHeight="12.75" zeroHeight="false" outlineLevelRow="0" outlineLevelCol="0"/>
  <cols>
    <col collapsed="false" customWidth="true" hidden="false" outlineLevel="0" max="1" min="1" style="1" width="24.29"/>
    <col collapsed="false" customWidth="true" hidden="false" outlineLevel="0" max="6" min="2" style="1" width="2.71"/>
    <col collapsed="false" customWidth="true" hidden="false" outlineLevel="0" max="7" min="7" style="1" width="1.29"/>
    <col collapsed="false" customWidth="true" hidden="false" outlineLevel="0" max="8" min="8" style="1" width="9.43"/>
    <col collapsed="false" customWidth="true" hidden="false" outlineLevel="0" max="9" min="9" style="1" width="3.28"/>
    <col collapsed="false" customWidth="true" hidden="false" outlineLevel="0" max="10" min="10" style="1" width="10.14"/>
    <col collapsed="false" customWidth="true" hidden="false" outlineLevel="0" max="11" min="11" style="1" width="4.57"/>
    <col collapsed="false" customWidth="true" hidden="false" outlineLevel="0" max="12" min="12" style="1" width="5"/>
    <col collapsed="false" customWidth="true" hidden="false" outlineLevel="0" max="14" min="13" style="1" width="2.71"/>
    <col collapsed="false" customWidth="true" hidden="false" outlineLevel="0" max="15" min="15" style="1" width="1.43"/>
    <col collapsed="false" customWidth="true" hidden="false" outlineLevel="0" max="16" min="16" style="1" width="3.28"/>
    <col collapsed="false" customWidth="true" hidden="false" outlineLevel="0" max="17" min="17" style="1" width="2.71"/>
    <col collapsed="false" customWidth="true" hidden="false" outlineLevel="0" max="18" min="18" style="1" width="4"/>
    <col collapsed="false" customWidth="true" hidden="false" outlineLevel="0" max="19" min="19" style="1" width="10.14"/>
    <col collapsed="false" customWidth="false" hidden="false" outlineLevel="0" max="20" min="20" style="1" width="8"/>
    <col collapsed="false" customWidth="true" hidden="false" outlineLevel="0" max="21" min="21" style="1" width="9.57"/>
    <col collapsed="false" customWidth="true" hidden="false" outlineLevel="0" max="22" min="22" style="1" width="2.14"/>
    <col collapsed="false" customWidth="false" hidden="false" outlineLevel="0" max="23" min="23" style="1" width="8"/>
    <col collapsed="false" customWidth="true" hidden="false" outlineLevel="0" max="24" min="24" style="1" width="13.29"/>
    <col collapsed="false" customWidth="false" hidden="false" outlineLevel="0" max="16384" min="25" style="1" width="8"/>
  </cols>
  <sheetData>
    <row r="1" customFormat="false" ht="18" hidden="false" customHeight="true" outlineLevel="0" collapsed="false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3.5" hidden="false" customHeight="true" outlineLevel="0" collapsed="false">
      <c r="A3" s="4" t="s">
        <v>1</v>
      </c>
      <c r="B3" s="4"/>
      <c r="C3" s="4"/>
      <c r="D3" s="4"/>
      <c r="E3" s="5"/>
      <c r="F3" s="6"/>
      <c r="H3" s="7"/>
      <c r="I3" s="1" t="s">
        <v>2</v>
      </c>
      <c r="J3" s="8"/>
      <c r="O3" s="3"/>
      <c r="P3" s="3"/>
      <c r="Q3" s="3"/>
      <c r="R3" s="3"/>
      <c r="S3" s="3"/>
    </row>
    <row r="4" customFormat="false" ht="13.5" hidden="false" customHeight="true" outlineLevel="0" collapsed="false">
      <c r="A4" s="13" t="s">
        <v>98</v>
      </c>
      <c r="B4" s="14" t="n">
        <v>110</v>
      </c>
      <c r="C4" s="14"/>
      <c r="D4" s="15" t="s">
        <v>4</v>
      </c>
      <c r="E4" s="11"/>
      <c r="F4" s="12"/>
      <c r="K4" s="3"/>
      <c r="L4" s="3"/>
      <c r="M4" s="3"/>
      <c r="N4" s="3"/>
      <c r="O4" s="3"/>
      <c r="P4" s="3"/>
      <c r="Q4" s="3"/>
      <c r="R4" s="3"/>
      <c r="S4" s="3"/>
    </row>
    <row r="5" customFormat="false" ht="13.5" hidden="false" customHeight="true" outlineLevel="0" collapsed="false">
      <c r="A5" s="13" t="s">
        <v>99</v>
      </c>
      <c r="B5" s="14" t="n">
        <v>80</v>
      </c>
      <c r="C5" s="14"/>
      <c r="D5" s="15" t="s">
        <v>4</v>
      </c>
      <c r="E5" s="10"/>
      <c r="F5" s="12"/>
      <c r="G5" s="16"/>
      <c r="H5" s="16"/>
      <c r="I5" s="16"/>
      <c r="J5" s="17" t="s">
        <v>5</v>
      </c>
      <c r="K5" s="17"/>
      <c r="L5" s="18" t="s">
        <v>6</v>
      </c>
      <c r="M5" s="18"/>
      <c r="N5" s="18"/>
      <c r="O5" s="18" t="s">
        <v>7</v>
      </c>
      <c r="P5" s="18"/>
      <c r="Q5" s="18"/>
      <c r="R5" s="18"/>
      <c r="S5" s="3"/>
    </row>
    <row r="6" customFormat="false" ht="13.5" hidden="false" customHeight="true" outlineLevel="0" collapsed="false">
      <c r="A6" s="13" t="s">
        <v>8</v>
      </c>
      <c r="B6" s="14" t="n">
        <v>38</v>
      </c>
      <c r="C6" s="14"/>
      <c r="D6" s="15" t="s">
        <v>9</v>
      </c>
      <c r="E6" s="11"/>
      <c r="F6" s="12"/>
      <c r="G6" s="16"/>
      <c r="H6" s="19" t="s">
        <v>10</v>
      </c>
      <c r="I6" s="19"/>
      <c r="J6" s="145" t="s">
        <v>11</v>
      </c>
      <c r="K6" s="21" t="s">
        <v>12</v>
      </c>
      <c r="L6" s="146"/>
      <c r="M6" s="146"/>
      <c r="N6" s="146"/>
      <c r="O6" s="22"/>
      <c r="P6" s="147" t="n">
        <v>100</v>
      </c>
      <c r="Q6" s="147"/>
      <c r="R6" s="147"/>
      <c r="S6" s="3"/>
    </row>
    <row r="7" customFormat="false" ht="13.5" hidden="false" customHeight="true" outlineLevel="0" collapsed="false">
      <c r="A7" s="13" t="s">
        <v>13</v>
      </c>
      <c r="B7" s="14" t="n">
        <v>1</v>
      </c>
      <c r="C7" s="14"/>
      <c r="D7" s="15" t="s">
        <v>14</v>
      </c>
      <c r="E7" s="11"/>
      <c r="F7" s="12"/>
      <c r="G7" s="16"/>
      <c r="H7" s="24" t="s">
        <v>15</v>
      </c>
      <c r="I7" s="24"/>
      <c r="J7" s="148"/>
      <c r="K7" s="21" t="s">
        <v>12</v>
      </c>
      <c r="L7" s="149"/>
      <c r="M7" s="149"/>
      <c r="N7" s="149"/>
      <c r="O7" s="22"/>
      <c r="P7" s="150" t="n">
        <v>100</v>
      </c>
      <c r="Q7" s="150"/>
      <c r="R7" s="150"/>
      <c r="S7" s="3"/>
    </row>
    <row r="8" customFormat="false" ht="13.5" hidden="false" customHeight="true" outlineLevel="0" collapsed="false">
      <c r="A8" s="25" t="s">
        <v>16</v>
      </c>
      <c r="B8" s="26" t="n">
        <v>0.5</v>
      </c>
      <c r="C8" s="26"/>
      <c r="D8" s="27"/>
      <c r="E8" s="28"/>
      <c r="F8" s="29"/>
      <c r="G8" s="16"/>
      <c r="H8" s="24" t="s">
        <v>17</v>
      </c>
      <c r="I8" s="24"/>
      <c r="J8" s="148"/>
      <c r="K8" s="21" t="s">
        <v>12</v>
      </c>
      <c r="L8" s="151" t="s">
        <v>11</v>
      </c>
      <c r="M8" s="151"/>
      <c r="N8" s="151"/>
      <c r="O8" s="22"/>
      <c r="P8" s="150" t="n">
        <v>100</v>
      </c>
      <c r="Q8" s="150"/>
      <c r="R8" s="150"/>
      <c r="S8" s="3"/>
    </row>
    <row r="9" customFormat="false" ht="12.75" hidden="false" customHeight="true" outlineLevel="0" collapsed="false">
      <c r="G9" s="16"/>
      <c r="H9" s="30" t="s">
        <v>18</v>
      </c>
      <c r="I9" s="30"/>
      <c r="J9" s="152"/>
      <c r="K9" s="32" t="s">
        <v>19</v>
      </c>
      <c r="L9" s="32"/>
      <c r="M9" s="32"/>
      <c r="N9" s="32"/>
      <c r="O9" s="33"/>
      <c r="P9" s="153" t="n">
        <v>10</v>
      </c>
      <c r="Q9" s="153"/>
      <c r="R9" s="153"/>
      <c r="S9" s="3"/>
    </row>
    <row r="10" customFormat="false" ht="12.75" hidden="false" customHeight="true" outlineLevel="0" collapsed="false">
      <c r="A10" s="34" t="s">
        <v>20</v>
      </c>
      <c r="B10" s="35" t="s">
        <v>21</v>
      </c>
      <c r="C10" s="35"/>
      <c r="D10" s="35"/>
      <c r="E10" s="35"/>
      <c r="F10" s="35"/>
      <c r="G10" s="16"/>
      <c r="H10" s="18"/>
      <c r="I10" s="18"/>
      <c r="J10" s="18"/>
      <c r="K10" s="16"/>
      <c r="L10" s="36"/>
      <c r="M10" s="16"/>
      <c r="N10" s="16"/>
      <c r="O10" s="16"/>
      <c r="P10" s="16"/>
      <c r="Q10" s="16"/>
      <c r="R10" s="16"/>
      <c r="S10" s="37"/>
    </row>
    <row r="11" customFormat="false" ht="12.75" hidden="false" customHeight="true" outlineLevel="0" collapsed="false">
      <c r="A11" s="38" t="s">
        <v>22</v>
      </c>
      <c r="B11" s="39"/>
      <c r="C11" s="40" t="n">
        <f aca="false">SUM((P6*B8)*B6/60)</f>
        <v>31.6666666666667</v>
      </c>
      <c r="D11" s="40"/>
      <c r="E11" s="40"/>
      <c r="F11" s="40"/>
      <c r="G11" s="16"/>
      <c r="H11" s="36"/>
      <c r="I11" s="154"/>
      <c r="J11" s="41" t="s">
        <v>23</v>
      </c>
      <c r="K11" s="155"/>
      <c r="L11" s="145" t="n">
        <v>5</v>
      </c>
      <c r="M11" s="43" t="s">
        <v>24</v>
      </c>
      <c r="N11" s="43"/>
      <c r="O11" s="16"/>
      <c r="P11" s="16"/>
      <c r="Q11" s="16"/>
      <c r="R11" s="16"/>
      <c r="S11" s="37"/>
    </row>
    <row r="12" customFormat="false" ht="12.75" hidden="false" customHeight="true" outlineLevel="0" collapsed="false">
      <c r="A12" s="44" t="s">
        <v>25</v>
      </c>
      <c r="B12" s="45" t="s">
        <v>26</v>
      </c>
      <c r="C12" s="40" t="n">
        <f aca="false">SUM(L11*B6/60)</f>
        <v>3.16666666666667</v>
      </c>
      <c r="D12" s="40"/>
      <c r="E12" s="40"/>
      <c r="F12" s="40"/>
      <c r="G12" s="16"/>
      <c r="H12" s="36"/>
      <c r="I12" s="154"/>
      <c r="J12" s="46" t="s">
        <v>27</v>
      </c>
      <c r="K12" s="36"/>
      <c r="L12" s="148" t="n">
        <v>5</v>
      </c>
      <c r="M12" s="43"/>
      <c r="N12" s="43"/>
      <c r="S12" s="47"/>
    </row>
    <row r="13" customFormat="false" ht="12.75" hidden="false" customHeight="true" outlineLevel="0" collapsed="false">
      <c r="A13" s="44" t="s">
        <v>28</v>
      </c>
      <c r="B13" s="45" t="s">
        <v>29</v>
      </c>
      <c r="C13" s="48" t="n">
        <f aca="false">SUM(C11:C12)</f>
        <v>34.8333333333333</v>
      </c>
      <c r="D13" s="48"/>
      <c r="E13" s="48"/>
      <c r="F13" s="48"/>
      <c r="G13" s="16"/>
      <c r="H13" s="36"/>
      <c r="I13" s="154"/>
      <c r="J13" s="46" t="s">
        <v>30</v>
      </c>
      <c r="K13" s="36"/>
      <c r="L13" s="148" t="n">
        <v>5</v>
      </c>
      <c r="M13" s="43"/>
      <c r="N13" s="43"/>
      <c r="S13" s="49"/>
    </row>
    <row r="14" customFormat="false" ht="12.75" hidden="false" customHeight="true" outlineLevel="0" collapsed="false">
      <c r="A14" s="44" t="s">
        <v>31</v>
      </c>
      <c r="B14" s="45" t="s">
        <v>26</v>
      </c>
      <c r="C14" s="40" t="n">
        <f aca="false">SUM((P7*B8)*B6/60)</f>
        <v>31.6666666666667</v>
      </c>
      <c r="D14" s="40"/>
      <c r="E14" s="40"/>
      <c r="F14" s="40"/>
      <c r="G14" s="16"/>
      <c r="H14" s="36"/>
      <c r="I14" s="154"/>
      <c r="J14" s="46" t="s">
        <v>32</v>
      </c>
      <c r="K14" s="36"/>
      <c r="L14" s="156" t="n">
        <v>5</v>
      </c>
      <c r="M14" s="43"/>
      <c r="N14" s="43"/>
      <c r="S14" s="49"/>
    </row>
    <row r="15" customFormat="false" ht="12.75" hidden="false" customHeight="true" outlineLevel="0" collapsed="false">
      <c r="A15" s="44" t="s">
        <v>33</v>
      </c>
      <c r="B15" s="45" t="s">
        <v>26</v>
      </c>
      <c r="C15" s="40" t="n">
        <f aca="false">SUM(L12*B6/60)</f>
        <v>3.16666666666667</v>
      </c>
      <c r="D15" s="40"/>
      <c r="E15" s="40"/>
      <c r="F15" s="40"/>
      <c r="G15" s="16"/>
      <c r="H15" s="36"/>
      <c r="I15" s="154"/>
      <c r="J15" s="46" t="s">
        <v>34</v>
      </c>
      <c r="K15" s="36"/>
      <c r="L15" s="148" t="n">
        <v>5</v>
      </c>
      <c r="M15" s="43"/>
      <c r="N15" s="43"/>
      <c r="S15" s="49"/>
    </row>
    <row r="16" customFormat="false" ht="12.75" hidden="false" customHeight="true" outlineLevel="0" collapsed="false">
      <c r="A16" s="44" t="s">
        <v>35</v>
      </c>
      <c r="B16" s="45" t="s">
        <v>26</v>
      </c>
      <c r="C16" s="40" t="n">
        <f aca="false">SUM((P8*B8)*B6/60)</f>
        <v>31.6666666666667</v>
      </c>
      <c r="D16" s="40"/>
      <c r="E16" s="40"/>
      <c r="F16" s="40"/>
      <c r="G16" s="16"/>
      <c r="H16" s="36"/>
      <c r="I16" s="154"/>
      <c r="J16" s="46" t="s">
        <v>36</v>
      </c>
      <c r="K16" s="36"/>
      <c r="L16" s="148" t="n">
        <v>5</v>
      </c>
      <c r="M16" s="43"/>
      <c r="N16" s="43"/>
      <c r="S16" s="49"/>
    </row>
    <row r="17" customFormat="false" ht="12.75" hidden="false" customHeight="true" outlineLevel="0" collapsed="false">
      <c r="A17" s="44" t="s">
        <v>37</v>
      </c>
      <c r="B17" s="45" t="s">
        <v>26</v>
      </c>
      <c r="C17" s="40" t="n">
        <f aca="false">SUM(L13*B6/60)</f>
        <v>3.16666666666667</v>
      </c>
      <c r="D17" s="40"/>
      <c r="E17" s="40"/>
      <c r="F17" s="40"/>
      <c r="G17" s="51"/>
      <c r="H17" s="36"/>
      <c r="I17" s="154"/>
      <c r="J17" s="52" t="s">
        <v>38</v>
      </c>
      <c r="K17" s="157"/>
      <c r="L17" s="158" t="n">
        <v>5</v>
      </c>
      <c r="M17" s="43"/>
      <c r="N17" s="43"/>
      <c r="S17" s="49"/>
    </row>
    <row r="18" customFormat="false" ht="12.75" hidden="false" customHeight="true" outlineLevel="0" collapsed="false">
      <c r="A18" s="54" t="s">
        <v>39</v>
      </c>
      <c r="B18" s="55" t="s">
        <v>29</v>
      </c>
      <c r="C18" s="56" t="n">
        <f aca="false">SUM(C13:C17)</f>
        <v>104.5</v>
      </c>
      <c r="D18" s="56"/>
      <c r="E18" s="56"/>
      <c r="F18" s="56"/>
      <c r="G18" s="36"/>
      <c r="H18" s="143"/>
      <c r="I18" s="143"/>
      <c r="J18" s="143"/>
      <c r="K18" s="16"/>
      <c r="L18" s="57"/>
      <c r="M18" s="16"/>
      <c r="S18" s="49"/>
    </row>
    <row r="19" customFormat="false" ht="12.75" hidden="false" customHeight="true" outlineLevel="0" collapsed="false">
      <c r="A19" s="44" t="s">
        <v>40</v>
      </c>
      <c r="B19" s="45" t="s">
        <v>26</v>
      </c>
      <c r="C19" s="58" t="n">
        <f aca="false">SUM(((P9*B8)+L14)*(B6/60))</f>
        <v>6.33333333333333</v>
      </c>
      <c r="D19" s="58"/>
      <c r="E19" s="58"/>
      <c r="F19" s="58"/>
      <c r="G19" s="46"/>
      <c r="S19" s="59"/>
      <c r="Y19" s="33"/>
      <c r="Z19" s="33"/>
      <c r="AA19" s="33"/>
      <c r="AB19" s="33"/>
      <c r="AC19" s="60"/>
      <c r="AD19" s="60"/>
      <c r="AE19" s="60"/>
      <c r="AF19" s="60"/>
      <c r="AG19" s="60"/>
      <c r="AH19" s="60"/>
      <c r="AI19" s="60"/>
      <c r="AJ19" s="60"/>
    </row>
    <row r="20" customFormat="false" ht="12.75" hidden="false" customHeight="true" outlineLevel="0" collapsed="false">
      <c r="A20" s="44" t="s">
        <v>41</v>
      </c>
      <c r="B20" s="61" t="s">
        <v>26</v>
      </c>
      <c r="C20" s="62" t="n">
        <v>19</v>
      </c>
      <c r="D20" s="62"/>
      <c r="E20" s="62"/>
      <c r="F20" s="62"/>
      <c r="G20" s="36"/>
      <c r="H20" s="159" t="s">
        <v>95</v>
      </c>
      <c r="I20" s="159"/>
      <c r="J20" s="159"/>
      <c r="K20" s="159"/>
      <c r="L20" s="16" t="s">
        <v>43</v>
      </c>
      <c r="M20" s="16" t="n">
        <v>30</v>
      </c>
      <c r="N20" s="16" t="s">
        <v>44</v>
      </c>
      <c r="O20" s="16"/>
      <c r="P20" s="16" t="s">
        <v>29</v>
      </c>
      <c r="Q20" s="16" t="n">
        <f aca="false">SUM(M20*B6/60)</f>
        <v>19</v>
      </c>
      <c r="R20" s="16" t="s">
        <v>4</v>
      </c>
      <c r="S20" s="59"/>
      <c r="Y20" s="33"/>
      <c r="Z20" s="33"/>
      <c r="AA20" s="33"/>
      <c r="AB20" s="33"/>
      <c r="AC20" s="60"/>
      <c r="AD20" s="60"/>
      <c r="AE20" s="60"/>
      <c r="AF20" s="60"/>
      <c r="AG20" s="60"/>
      <c r="AH20" s="60"/>
      <c r="AI20" s="60"/>
      <c r="AJ20" s="60"/>
    </row>
    <row r="21" customFormat="false" ht="12.75" hidden="false" customHeight="true" outlineLevel="0" collapsed="false">
      <c r="A21" s="44" t="s">
        <v>45</v>
      </c>
      <c r="B21" s="45" t="s">
        <v>26</v>
      </c>
      <c r="C21" s="64" t="n">
        <f aca="false">SUM((L15+L16+L17)*B6/60)</f>
        <v>9.5</v>
      </c>
      <c r="D21" s="64"/>
      <c r="E21" s="64"/>
      <c r="F21" s="64"/>
      <c r="G21" s="46"/>
      <c r="H21" s="16"/>
      <c r="I21" s="16"/>
      <c r="J21" s="16"/>
      <c r="K21" s="16"/>
      <c r="L21" s="16" t="s">
        <v>46</v>
      </c>
      <c r="M21" s="16" t="n">
        <v>45</v>
      </c>
      <c r="N21" s="16" t="s">
        <v>44</v>
      </c>
      <c r="O21" s="16"/>
      <c r="P21" s="16" t="s">
        <v>29</v>
      </c>
      <c r="Q21" s="16" t="n">
        <f aca="false">SUM(M21*B6/60)</f>
        <v>28.5</v>
      </c>
      <c r="R21" s="16" t="s">
        <v>4</v>
      </c>
      <c r="S21" s="59"/>
      <c r="Y21" s="33"/>
      <c r="Z21" s="33"/>
      <c r="AA21" s="33"/>
      <c r="AB21" s="33"/>
      <c r="AC21" s="60"/>
      <c r="AD21" s="60"/>
      <c r="AE21" s="60"/>
    </row>
    <row r="22" customFormat="false" ht="12.75" hidden="false" customHeight="true" outlineLevel="0" collapsed="false">
      <c r="A22" s="44" t="s">
        <v>47</v>
      </c>
      <c r="B22" s="61" t="s">
        <v>26</v>
      </c>
      <c r="C22" s="62" t="n">
        <v>0</v>
      </c>
      <c r="D22" s="62"/>
      <c r="E22" s="62"/>
      <c r="F22" s="62"/>
      <c r="G22" s="36"/>
      <c r="H22" s="16"/>
      <c r="I22" s="16"/>
      <c r="J22" s="16"/>
      <c r="K22" s="36"/>
      <c r="L22" s="36"/>
      <c r="M22" s="36"/>
      <c r="N22" s="36"/>
      <c r="O22" s="36"/>
      <c r="P22" s="36"/>
      <c r="Q22" s="36"/>
      <c r="R22" s="36"/>
      <c r="S22" s="65"/>
      <c r="Y22" s="66"/>
      <c r="Z22" s="66"/>
      <c r="AA22" s="66"/>
      <c r="AB22" s="66"/>
      <c r="AC22" s="8"/>
      <c r="AD22" s="8"/>
      <c r="AE22" s="8"/>
      <c r="AF22" s="8"/>
      <c r="AG22" s="8"/>
      <c r="AH22" s="8"/>
      <c r="AI22" s="8"/>
      <c r="AJ22" s="8"/>
    </row>
    <row r="23" customFormat="false" ht="12.75" hidden="false" customHeight="true" outlineLevel="0" collapsed="false">
      <c r="A23" s="67" t="s">
        <v>100</v>
      </c>
      <c r="B23" s="68" t="s">
        <v>29</v>
      </c>
      <c r="C23" s="69" t="n">
        <f aca="false">SUM(C18:F22)</f>
        <v>139.333333333333</v>
      </c>
      <c r="D23" s="69" t="n">
        <f aca="false">SUM(D19:D22)</f>
        <v>0</v>
      </c>
      <c r="E23" s="69" t="n">
        <f aca="false">SUM(E19:E22)</f>
        <v>0</v>
      </c>
      <c r="F23" s="69" t="n">
        <f aca="false">SUM(F19:F22)</f>
        <v>0</v>
      </c>
      <c r="G23" s="46"/>
      <c r="H23" s="160" t="s">
        <v>101</v>
      </c>
      <c r="I23" s="160"/>
      <c r="J23" s="160"/>
      <c r="K23" s="161" t="n">
        <f aca="false">SUM(K24:L25)</f>
        <v>156</v>
      </c>
      <c r="L23" s="161"/>
      <c r="M23" s="162" t="s">
        <v>102</v>
      </c>
      <c r="N23" s="162"/>
      <c r="O23" s="162"/>
      <c r="P23" s="162"/>
      <c r="Q23" s="162"/>
      <c r="R23" s="162"/>
      <c r="S23" s="59"/>
    </row>
    <row r="24" customFormat="false" ht="12.75" hidden="false" customHeight="true" outlineLevel="0" collapsed="false">
      <c r="A24" s="44" t="s">
        <v>49</v>
      </c>
      <c r="B24" s="72"/>
      <c r="C24" s="62" t="n">
        <v>110</v>
      </c>
      <c r="D24" s="62"/>
      <c r="E24" s="62"/>
      <c r="F24" s="62"/>
      <c r="G24" s="163" t="s">
        <v>103</v>
      </c>
      <c r="H24" s="163"/>
      <c r="I24" s="163"/>
      <c r="J24" s="163"/>
      <c r="K24" s="23" t="n">
        <v>100</v>
      </c>
      <c r="L24" s="23"/>
      <c r="M24" s="162"/>
      <c r="N24" s="162"/>
      <c r="O24" s="162"/>
      <c r="P24" s="162"/>
      <c r="Q24" s="162"/>
      <c r="R24" s="162"/>
      <c r="S24" s="59"/>
      <c r="Z24" s="8"/>
      <c r="AA24" s="8"/>
      <c r="AB24" s="8"/>
    </row>
    <row r="25" customFormat="false" ht="12.75" hidden="false" customHeight="true" outlineLevel="0" collapsed="false">
      <c r="A25" s="44" t="s">
        <v>104</v>
      </c>
      <c r="B25" s="164" t="s">
        <v>26</v>
      </c>
      <c r="C25" s="165" t="n">
        <v>80</v>
      </c>
      <c r="D25" s="165"/>
      <c r="E25" s="165"/>
      <c r="F25" s="165"/>
      <c r="G25" s="163" t="s">
        <v>103</v>
      </c>
      <c r="H25" s="163"/>
      <c r="I25" s="163"/>
      <c r="J25" s="163"/>
      <c r="K25" s="166" t="n">
        <v>56</v>
      </c>
      <c r="L25" s="166"/>
      <c r="M25" s="162"/>
      <c r="N25" s="162"/>
      <c r="O25" s="162"/>
      <c r="P25" s="162"/>
      <c r="Q25" s="162"/>
      <c r="R25" s="162"/>
      <c r="S25" s="59"/>
      <c r="Z25" s="8"/>
      <c r="AA25" s="8"/>
      <c r="AB25" s="8"/>
    </row>
    <row r="26" customFormat="false" ht="12.75" hidden="false" customHeight="true" outlineLevel="0" collapsed="false">
      <c r="A26" s="44" t="s">
        <v>50</v>
      </c>
      <c r="B26" s="45" t="s">
        <v>51</v>
      </c>
      <c r="C26" s="73" t="n">
        <f aca="false">SUM(L15*B6/60)</f>
        <v>3.16666666666667</v>
      </c>
      <c r="D26" s="73"/>
      <c r="E26" s="73"/>
      <c r="F26" s="73"/>
      <c r="G26" s="46"/>
      <c r="H26" s="16"/>
      <c r="I26" s="16"/>
      <c r="J26" s="16"/>
      <c r="K26" s="16"/>
      <c r="M26" s="162"/>
      <c r="N26" s="162"/>
      <c r="O26" s="162"/>
      <c r="P26" s="162"/>
      <c r="Q26" s="162"/>
      <c r="R26" s="162"/>
      <c r="S26" s="59"/>
      <c r="Z26" s="8"/>
      <c r="AA26" s="8"/>
      <c r="AB26" s="8"/>
    </row>
    <row r="27" customFormat="false" ht="12.75" hidden="false" customHeight="true" outlineLevel="0" collapsed="false">
      <c r="A27" s="74" t="s">
        <v>52</v>
      </c>
      <c r="B27" s="75" t="s">
        <v>29</v>
      </c>
      <c r="C27" s="76" t="n">
        <f aca="false">SUM(C24+C25-C26)</f>
        <v>186.833333333333</v>
      </c>
      <c r="D27" s="76" t="n">
        <f aca="false">SUM(D21:D26)</f>
        <v>0</v>
      </c>
      <c r="E27" s="76" t="n">
        <f aca="false">SUM(E21:E26)</f>
        <v>0</v>
      </c>
      <c r="F27" s="76" t="n">
        <f aca="false">SUM(F21:F26)</f>
        <v>0</v>
      </c>
      <c r="G27" s="46"/>
      <c r="H27" s="16"/>
      <c r="I27" s="16"/>
      <c r="J27" s="16"/>
      <c r="K27" s="16"/>
      <c r="S27" s="59"/>
      <c r="Z27" s="8"/>
    </row>
    <row r="28" customFormat="false" ht="12.75" hidden="false" customHeight="true" outlineLevel="0" collapsed="false">
      <c r="A28" s="74" t="s">
        <v>53</v>
      </c>
      <c r="B28" s="75" t="s">
        <v>29</v>
      </c>
      <c r="C28" s="76" t="n">
        <f aca="false">SUM((C27)*0.72)</f>
        <v>134.52</v>
      </c>
      <c r="D28" s="76"/>
      <c r="E28" s="76"/>
      <c r="F28" s="76"/>
      <c r="G28" s="46"/>
      <c r="H28" s="16"/>
      <c r="I28" s="16"/>
      <c r="J28" s="16"/>
      <c r="K28" s="16"/>
      <c r="S28" s="77"/>
    </row>
    <row r="29" customFormat="false" ht="12.75" hidden="false" customHeight="true" outlineLevel="0" collapsed="false">
      <c r="A29" s="144"/>
      <c r="B29" s="103"/>
      <c r="C29" s="104"/>
      <c r="D29" s="104"/>
      <c r="E29" s="104"/>
      <c r="F29" s="104"/>
      <c r="G29" s="36"/>
      <c r="H29" s="16"/>
      <c r="I29" s="16"/>
      <c r="J29" s="16"/>
      <c r="K29" s="16"/>
      <c r="S29" s="77"/>
    </row>
    <row r="30" customFormat="false" ht="12.75" hidden="false" customHeight="true" outlineLevel="0" collapsed="false">
      <c r="A30" s="79" t="s">
        <v>54</v>
      </c>
      <c r="B30" s="80"/>
      <c r="C30" s="35" t="s">
        <v>55</v>
      </c>
      <c r="D30" s="35"/>
      <c r="E30" s="35"/>
      <c r="F30" s="35"/>
      <c r="G30" s="81"/>
      <c r="H30" s="82" t="s">
        <v>56</v>
      </c>
      <c r="I30" s="82"/>
      <c r="J30" s="82"/>
      <c r="K30" s="82"/>
      <c r="L30" s="82"/>
      <c r="M30" s="82"/>
      <c r="N30" s="82"/>
      <c r="O30" s="82"/>
      <c r="P30" s="82"/>
      <c r="Q30" s="82"/>
      <c r="R30" s="83"/>
      <c r="S30" s="84"/>
    </row>
    <row r="31" customFormat="false" ht="12.75" hidden="false" customHeight="true" outlineLevel="0" collapsed="false">
      <c r="A31" s="44" t="s">
        <v>57</v>
      </c>
      <c r="B31" s="85"/>
      <c r="C31" s="86" t="n">
        <f aca="false">SUM(K33)</f>
        <v>630</v>
      </c>
      <c r="D31" s="86"/>
      <c r="E31" s="86"/>
      <c r="F31" s="86"/>
      <c r="G31" s="81"/>
      <c r="H31" s="87"/>
      <c r="I31" s="87"/>
      <c r="J31" s="87"/>
      <c r="K31" s="88" t="s">
        <v>58</v>
      </c>
      <c r="L31" s="88"/>
      <c r="M31" s="89" t="s">
        <v>59</v>
      </c>
      <c r="N31" s="89"/>
      <c r="O31" s="90" t="s">
        <v>60</v>
      </c>
      <c r="P31" s="90"/>
      <c r="Q31" s="90"/>
      <c r="R31" s="91"/>
      <c r="S31" s="92"/>
    </row>
    <row r="32" customFormat="false" ht="12.75" hidden="false" customHeight="true" outlineLevel="0" collapsed="false">
      <c r="A32" s="44" t="s">
        <v>61</v>
      </c>
      <c r="B32" s="61" t="s">
        <v>26</v>
      </c>
      <c r="C32" s="93" t="n">
        <v>90</v>
      </c>
      <c r="D32" s="93"/>
      <c r="E32" s="93"/>
      <c r="F32" s="93"/>
      <c r="G32" s="8"/>
      <c r="H32" s="87"/>
      <c r="I32" s="87"/>
      <c r="J32" s="87"/>
      <c r="K32" s="94" t="s">
        <v>62</v>
      </c>
      <c r="L32" s="94"/>
      <c r="M32" s="95" t="s">
        <v>63</v>
      </c>
      <c r="N32" s="95"/>
      <c r="O32" s="96" t="s">
        <v>64</v>
      </c>
      <c r="P32" s="96"/>
      <c r="Q32" s="96"/>
      <c r="R32" s="91"/>
      <c r="S32" s="92"/>
    </row>
    <row r="33" customFormat="false" ht="12.75" hidden="false" customHeight="true" outlineLevel="0" collapsed="false">
      <c r="A33" s="67" t="s">
        <v>65</v>
      </c>
      <c r="B33" s="68" t="s">
        <v>29</v>
      </c>
      <c r="C33" s="97" t="n">
        <f aca="false">SUM(C30:C32)</f>
        <v>720</v>
      </c>
      <c r="D33" s="97" t="n">
        <f aca="false">SUM(D30:D32)</f>
        <v>0</v>
      </c>
      <c r="E33" s="97" t="n">
        <f aca="false">SUM(E30:E32)</f>
        <v>0</v>
      </c>
      <c r="F33" s="97" t="n">
        <f aca="false">SUM(F30:F32)</f>
        <v>0</v>
      </c>
      <c r="G33" s="81"/>
      <c r="H33" s="98" t="s">
        <v>57</v>
      </c>
      <c r="I33" s="98"/>
      <c r="J33" s="98"/>
      <c r="K33" s="99" t="n">
        <v>630</v>
      </c>
      <c r="L33" s="99"/>
      <c r="M33" s="100" t="n">
        <v>0.313</v>
      </c>
      <c r="N33" s="100"/>
      <c r="O33" s="101" t="n">
        <f aca="false">SUM(K33*M33)</f>
        <v>197.19</v>
      </c>
      <c r="P33" s="101"/>
      <c r="Q33" s="101"/>
      <c r="R33" s="91"/>
      <c r="S33" s="92"/>
    </row>
    <row r="34" customFormat="false" ht="12.75" hidden="false" customHeight="true" outlineLevel="0" collapsed="false">
      <c r="A34" s="44" t="s">
        <v>66</v>
      </c>
      <c r="B34" s="45" t="s">
        <v>26</v>
      </c>
      <c r="C34" s="40" t="n">
        <f aca="false">SUM(C28)</f>
        <v>134.52</v>
      </c>
      <c r="D34" s="40"/>
      <c r="E34" s="40"/>
      <c r="F34" s="40"/>
      <c r="G34" s="81"/>
      <c r="H34" s="98" t="s">
        <v>67</v>
      </c>
      <c r="I34" s="98"/>
      <c r="J34" s="98"/>
      <c r="K34" s="99" t="n">
        <f aca="false">SUM(C32+C53)</f>
        <v>170</v>
      </c>
      <c r="L34" s="99"/>
      <c r="M34" s="100" t="n">
        <v>0.41</v>
      </c>
      <c r="N34" s="100"/>
      <c r="O34" s="101" t="n">
        <f aca="false">SUM(K34*M34)</f>
        <v>69.7</v>
      </c>
      <c r="P34" s="101"/>
      <c r="Q34" s="101"/>
      <c r="R34" s="91"/>
      <c r="S34" s="92"/>
    </row>
    <row r="35" customFormat="false" ht="12.75" hidden="false" customHeight="true" outlineLevel="0" collapsed="false">
      <c r="A35" s="74" t="s">
        <v>68</v>
      </c>
      <c r="B35" s="75" t="s">
        <v>29</v>
      </c>
      <c r="C35" s="76" t="n">
        <f aca="false">SUM(C33:F34)</f>
        <v>854.52</v>
      </c>
      <c r="D35" s="76" t="n">
        <f aca="false">SUM(D30:D34)</f>
        <v>0</v>
      </c>
      <c r="E35" s="76" t="n">
        <f aca="false">SUM(E30:E34)</f>
        <v>0</v>
      </c>
      <c r="F35" s="76" t="n">
        <f aca="false">SUM(F30:F34)</f>
        <v>0</v>
      </c>
      <c r="G35" s="81"/>
      <c r="H35" s="98" t="s">
        <v>69</v>
      </c>
      <c r="I35" s="98"/>
      <c r="J35" s="98"/>
      <c r="K35" s="99" t="n">
        <f aca="false">SUM(C54:F55)</f>
        <v>80</v>
      </c>
      <c r="L35" s="99"/>
      <c r="M35" s="100" t="n">
        <v>1.19</v>
      </c>
      <c r="N35" s="100"/>
      <c r="O35" s="101" t="n">
        <f aca="false">SUM(K35*M35)</f>
        <v>95.2</v>
      </c>
      <c r="P35" s="101"/>
      <c r="Q35" s="101"/>
      <c r="R35" s="91"/>
      <c r="S35" s="92"/>
    </row>
    <row r="36" customFormat="false" ht="12.75" hidden="false" customHeight="true" outlineLevel="0" collapsed="false">
      <c r="A36" s="102"/>
      <c r="B36" s="103"/>
      <c r="C36" s="104"/>
      <c r="D36" s="104"/>
      <c r="E36" s="104"/>
      <c r="F36" s="104"/>
      <c r="G36" s="8"/>
      <c r="H36" s="98" t="s">
        <v>70</v>
      </c>
      <c r="I36" s="98"/>
      <c r="J36" s="98"/>
      <c r="K36" s="99" t="n">
        <f aca="false">SUM(C56)</f>
        <v>10</v>
      </c>
      <c r="L36" s="99"/>
      <c r="M36" s="100" t="n">
        <v>1.9</v>
      </c>
      <c r="N36" s="100"/>
      <c r="O36" s="101" t="n">
        <f aca="false">SUM(K36*M36)</f>
        <v>19</v>
      </c>
      <c r="P36" s="101"/>
      <c r="Q36" s="101"/>
      <c r="R36" s="91"/>
      <c r="S36" s="92"/>
    </row>
    <row r="37" customFormat="false" ht="12.75" hidden="false" customHeight="true" outlineLevel="0" collapsed="false">
      <c r="A37" s="8"/>
      <c r="B37" s="8"/>
      <c r="C37" s="8"/>
      <c r="D37" s="8"/>
      <c r="E37" s="8"/>
      <c r="F37" s="8"/>
      <c r="G37" s="8"/>
      <c r="H37" s="98" t="s">
        <v>71</v>
      </c>
      <c r="I37" s="98"/>
      <c r="J37" s="98"/>
      <c r="K37" s="99" t="n">
        <f aca="false">SUM((C24)*0.72)</f>
        <v>79.2</v>
      </c>
      <c r="L37" s="99"/>
      <c r="M37" s="100" t="n">
        <v>1.12</v>
      </c>
      <c r="N37" s="100"/>
      <c r="O37" s="101" t="n">
        <f aca="false">SUM(K37*M37)</f>
        <v>88.704</v>
      </c>
      <c r="P37" s="101"/>
      <c r="Q37" s="101"/>
      <c r="R37" s="91"/>
      <c r="S37" s="92"/>
    </row>
    <row r="38" customFormat="false" ht="12.75" hidden="false" customHeight="true" outlineLevel="0" collapsed="false">
      <c r="A38" s="34" t="s">
        <v>72</v>
      </c>
      <c r="B38" s="105"/>
      <c r="C38" s="35" t="s">
        <v>55</v>
      </c>
      <c r="D38" s="35"/>
      <c r="E38" s="35"/>
      <c r="F38" s="35"/>
      <c r="G38" s="81"/>
      <c r="H38" s="98" t="s">
        <v>105</v>
      </c>
      <c r="I38" s="98"/>
      <c r="J38" s="98"/>
      <c r="K38" s="99" t="n">
        <f aca="false">SUM((C25)*0.72)</f>
        <v>57.6</v>
      </c>
      <c r="L38" s="99"/>
      <c r="M38" s="100" t="n">
        <v>0.1</v>
      </c>
      <c r="N38" s="100"/>
      <c r="O38" s="101" t="n">
        <f aca="false">SUM(K38*M38)</f>
        <v>5.76</v>
      </c>
      <c r="P38" s="101"/>
      <c r="Q38" s="101"/>
      <c r="R38" s="91"/>
      <c r="S38" s="92"/>
    </row>
    <row r="39" customFormat="false" ht="12.75" hidden="false" customHeight="true" outlineLevel="0" collapsed="false">
      <c r="A39" s="44" t="s">
        <v>73</v>
      </c>
      <c r="B39" s="45" t="s">
        <v>29</v>
      </c>
      <c r="C39" s="106" t="n">
        <v>1100</v>
      </c>
      <c r="D39" s="106"/>
      <c r="E39" s="106"/>
      <c r="F39" s="106"/>
      <c r="G39" s="8"/>
      <c r="H39" s="107"/>
      <c r="I39" s="107"/>
      <c r="J39" s="107"/>
      <c r="K39" s="99"/>
      <c r="L39" s="99"/>
      <c r="M39" s="100"/>
      <c r="N39" s="100"/>
      <c r="O39" s="101"/>
      <c r="P39" s="101"/>
      <c r="Q39" s="101"/>
      <c r="R39" s="108"/>
      <c r="S39" s="109"/>
    </row>
    <row r="40" customFormat="false" ht="12.75" hidden="false" customHeight="true" outlineLevel="0" collapsed="false">
      <c r="A40" s="44" t="s">
        <v>74</v>
      </c>
      <c r="B40" s="45" t="s">
        <v>29</v>
      </c>
      <c r="C40" s="167" t="n">
        <v>1045</v>
      </c>
      <c r="D40" s="167"/>
      <c r="E40" s="167"/>
      <c r="F40" s="167"/>
      <c r="G40" s="81"/>
      <c r="H40" s="111" t="s">
        <v>75</v>
      </c>
      <c r="I40" s="111"/>
      <c r="J40" s="111"/>
      <c r="K40" s="112" t="n">
        <f aca="false">SUM(K33:L38)</f>
        <v>1026.8</v>
      </c>
      <c r="L40" s="112"/>
      <c r="M40" s="113" t="n">
        <f aca="false">SUM(O40/K40)</f>
        <v>0.463141799766264</v>
      </c>
      <c r="N40" s="113"/>
      <c r="O40" s="114" t="n">
        <f aca="false">SUM(O33:P38)</f>
        <v>475.554</v>
      </c>
      <c r="P40" s="114"/>
      <c r="Q40" s="114"/>
      <c r="R40" s="91"/>
      <c r="S40" s="92"/>
    </row>
    <row r="41" customFormat="false" ht="12.75" hidden="false" customHeight="true" outlineLevel="0" collapsed="false">
      <c r="A41" s="44" t="s">
        <v>28</v>
      </c>
      <c r="B41" s="45" t="s">
        <v>26</v>
      </c>
      <c r="C41" s="40" t="n">
        <f aca="false">SUM((C11*0.72))</f>
        <v>22.8</v>
      </c>
      <c r="D41" s="40"/>
      <c r="E41" s="40"/>
      <c r="F41" s="40"/>
      <c r="G41" s="81"/>
      <c r="H41" s="98" t="s">
        <v>76</v>
      </c>
      <c r="I41" s="98"/>
      <c r="J41" s="98"/>
      <c r="K41" s="99" t="n">
        <f aca="false">SUM((K24)*0.72)</f>
        <v>72</v>
      </c>
      <c r="L41" s="99"/>
      <c r="M41" s="101" t="n">
        <f aca="false">SUM(M37)</f>
        <v>1.12</v>
      </c>
      <c r="N41" s="101"/>
      <c r="O41" s="101" t="n">
        <f aca="false">SUM(K41*M41)</f>
        <v>80.64</v>
      </c>
      <c r="P41" s="101"/>
      <c r="Q41" s="101"/>
      <c r="R41" s="91"/>
      <c r="S41" s="92"/>
    </row>
    <row r="42" customFormat="false" ht="12.75" hidden="false" customHeight="true" outlineLevel="0" collapsed="false">
      <c r="A42" s="38" t="s">
        <v>77</v>
      </c>
      <c r="B42" s="115" t="s">
        <v>29</v>
      </c>
      <c r="C42" s="116" t="n">
        <f aca="false">SUM(C40:C41)</f>
        <v>1067.8</v>
      </c>
      <c r="D42" s="116"/>
      <c r="E42" s="116"/>
      <c r="F42" s="116"/>
      <c r="G42" s="81"/>
      <c r="H42" s="98" t="s">
        <v>106</v>
      </c>
      <c r="I42" s="98"/>
      <c r="J42" s="98"/>
      <c r="K42" s="99" t="n">
        <f aca="false">SUM(K25)*0.72</f>
        <v>40.32</v>
      </c>
      <c r="L42" s="99"/>
      <c r="M42" s="101" t="n">
        <f aca="false">SUM(M38)</f>
        <v>0.1</v>
      </c>
      <c r="N42" s="101"/>
      <c r="O42" s="101" t="n">
        <f aca="false">SUM(K42*M42)</f>
        <v>4.032</v>
      </c>
      <c r="P42" s="101"/>
      <c r="Q42" s="101"/>
      <c r="R42" s="91"/>
      <c r="S42" s="92"/>
    </row>
    <row r="43" customFormat="false" ht="12.75" hidden="false" customHeight="true" outlineLevel="0" collapsed="false">
      <c r="A43" s="117" t="s">
        <v>78</v>
      </c>
      <c r="B43" s="115"/>
      <c r="C43" s="116"/>
      <c r="D43" s="116"/>
      <c r="E43" s="116"/>
      <c r="F43" s="116"/>
      <c r="G43" s="81"/>
      <c r="H43" s="107"/>
      <c r="I43" s="107"/>
      <c r="J43" s="107"/>
      <c r="K43" s="99"/>
      <c r="L43" s="99"/>
      <c r="M43" s="100"/>
      <c r="N43" s="100"/>
      <c r="O43" s="101"/>
      <c r="P43" s="101"/>
      <c r="Q43" s="101"/>
      <c r="R43" s="118"/>
      <c r="S43" s="109"/>
    </row>
    <row r="44" customFormat="false" ht="12.75" hidden="false" customHeight="true" outlineLevel="0" collapsed="false">
      <c r="A44" s="74" t="s">
        <v>79</v>
      </c>
      <c r="B44" s="75" t="s">
        <v>29</v>
      </c>
      <c r="C44" s="76" t="n">
        <f aca="false">MIN(C39,C42)</f>
        <v>1067.8</v>
      </c>
      <c r="D44" s="76"/>
      <c r="E44" s="76"/>
      <c r="F44" s="76"/>
      <c r="G44" s="81"/>
      <c r="H44" s="119" t="s">
        <v>80</v>
      </c>
      <c r="I44" s="119"/>
      <c r="J44" s="119"/>
      <c r="K44" s="120" t="n">
        <f aca="false">SUM(K40-(K41+K42))</f>
        <v>914.48</v>
      </c>
      <c r="L44" s="120"/>
      <c r="M44" s="121" t="n">
        <f aca="false">SUM(O44/K44)</f>
        <v>0.427436357274079</v>
      </c>
      <c r="N44" s="121"/>
      <c r="O44" s="122" t="n">
        <f aca="false">SUM(O40-(O41+O42))</f>
        <v>390.882</v>
      </c>
      <c r="P44" s="122"/>
      <c r="Q44" s="122"/>
      <c r="R44" s="123"/>
      <c r="S44" s="109"/>
      <c r="T44" s="1" t="s">
        <v>81</v>
      </c>
    </row>
    <row r="45" customFormat="false" ht="12.75" hidden="false" customHeight="true" outlineLevel="0" collapsed="false">
      <c r="A45" s="102"/>
      <c r="B45" s="103"/>
      <c r="C45" s="104"/>
      <c r="D45" s="104"/>
      <c r="E45" s="104"/>
      <c r="F45" s="104"/>
      <c r="G45" s="8"/>
      <c r="H45" s="125" t="s">
        <v>82</v>
      </c>
      <c r="I45" s="125"/>
      <c r="J45" s="125"/>
      <c r="K45" s="126" t="n">
        <f aca="false">SUM(K33:L36)</f>
        <v>890</v>
      </c>
      <c r="L45" s="126"/>
      <c r="M45" s="127" t="n">
        <f aca="false">SUM(O45/K45)</f>
        <v>0.428191011235955</v>
      </c>
      <c r="N45" s="127"/>
      <c r="O45" s="128" t="n">
        <f aca="false">SUM(O33:P36)</f>
        <v>381.09</v>
      </c>
      <c r="P45" s="128"/>
      <c r="Q45" s="128"/>
      <c r="R45" s="123"/>
      <c r="S45" s="109"/>
    </row>
    <row r="46" customFormat="false" ht="12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129"/>
      <c r="K46" s="129"/>
      <c r="L46" s="129"/>
      <c r="M46" s="129"/>
      <c r="N46" s="129"/>
      <c r="O46" s="129"/>
      <c r="P46" s="129"/>
      <c r="Q46" s="129"/>
      <c r="R46" s="129"/>
      <c r="S46" s="130"/>
    </row>
    <row r="47" customFormat="false" ht="12.75" hidden="false" customHeight="true" outlineLevel="0" collapsed="false">
      <c r="A47" s="34" t="s">
        <v>83</v>
      </c>
      <c r="B47" s="105"/>
      <c r="C47" s="35" t="s">
        <v>55</v>
      </c>
      <c r="D47" s="35"/>
      <c r="E47" s="35"/>
      <c r="F47" s="35"/>
      <c r="G47" s="8"/>
      <c r="H47" s="8"/>
      <c r="I47" s="8"/>
      <c r="J47" s="129"/>
      <c r="K47" s="129"/>
      <c r="L47" s="129"/>
      <c r="M47" s="129"/>
      <c r="N47" s="129"/>
      <c r="O47" s="129"/>
      <c r="P47" s="129"/>
      <c r="Q47" s="129"/>
      <c r="R47" s="129"/>
      <c r="S47" s="130"/>
      <c r="T47" s="131" t="s">
        <v>107</v>
      </c>
      <c r="U47" s="131"/>
    </row>
    <row r="48" customFormat="false" ht="12.75" hidden="false" customHeight="true" outlineLevel="0" collapsed="false">
      <c r="A48" s="132" t="s">
        <v>85</v>
      </c>
      <c r="B48" s="133" t="s">
        <v>29</v>
      </c>
      <c r="C48" s="40" t="n">
        <f aca="false">SUM(C44)</f>
        <v>1067.8</v>
      </c>
      <c r="D48" s="40"/>
      <c r="E48" s="40"/>
      <c r="F48" s="40"/>
      <c r="G48" s="81"/>
      <c r="H48" s="8"/>
      <c r="I48" s="8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4" t="n">
        <v>0.205</v>
      </c>
      <c r="U48" s="134" t="n">
        <v>630</v>
      </c>
    </row>
    <row r="49" customFormat="false" ht="12.75" hidden="false" customHeight="true" outlineLevel="0" collapsed="false">
      <c r="A49" s="135" t="s">
        <v>86</v>
      </c>
      <c r="B49" s="136" t="s">
        <v>51</v>
      </c>
      <c r="C49" s="40" t="n">
        <f aca="false">SUM(C35)</f>
        <v>854.52</v>
      </c>
      <c r="D49" s="40"/>
      <c r="E49" s="40"/>
      <c r="F49" s="40"/>
      <c r="G49" s="81"/>
      <c r="H49" s="8"/>
      <c r="I49" s="8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34" t="n">
        <v>0.205</v>
      </c>
      <c r="U49" s="134" t="n">
        <v>750</v>
      </c>
    </row>
    <row r="50" customFormat="false" ht="12.75" hidden="false" customHeight="true" outlineLevel="0" collapsed="false">
      <c r="A50" s="34" t="s">
        <v>87</v>
      </c>
      <c r="B50" s="137" t="s">
        <v>29</v>
      </c>
      <c r="C50" s="76" t="n">
        <f aca="false">SUM(C48-C49)</f>
        <v>213.28</v>
      </c>
      <c r="D50" s="76"/>
      <c r="E50" s="76"/>
      <c r="F50" s="76"/>
      <c r="G50" s="81"/>
      <c r="H50" s="8"/>
      <c r="I50" s="8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4" t="n">
        <v>0.428</v>
      </c>
      <c r="U50" s="134" t="n">
        <v>1100</v>
      </c>
    </row>
    <row r="51" customFormat="false" ht="12.75" hidden="false" customHeight="true" outlineLevel="0" collapsed="false">
      <c r="A51" s="102"/>
      <c r="B51" s="103"/>
      <c r="C51" s="104"/>
      <c r="D51" s="104"/>
      <c r="E51" s="104"/>
      <c r="F51" s="104"/>
      <c r="G51" s="8"/>
      <c r="H51" s="8"/>
      <c r="I51" s="8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34" t="n">
        <v>0.564</v>
      </c>
      <c r="U51" s="134" t="n">
        <v>1100</v>
      </c>
    </row>
    <row r="52" customFormat="false" ht="13.5" hidden="false" customHeight="true" outlineLevel="0" collapsed="false">
      <c r="A52" s="34" t="s">
        <v>88</v>
      </c>
      <c r="B52" s="105"/>
      <c r="C52" s="138" t="s">
        <v>55</v>
      </c>
      <c r="D52" s="138"/>
      <c r="E52" s="138"/>
      <c r="F52" s="138"/>
      <c r="G52" s="81"/>
      <c r="H52" s="8"/>
      <c r="I52" s="8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4" t="n">
        <v>0.564</v>
      </c>
      <c r="U52" s="134" t="n">
        <v>630</v>
      </c>
    </row>
    <row r="53" customFormat="false" ht="10.5" hidden="false" customHeight="true" outlineLevel="0" collapsed="false">
      <c r="A53" s="135" t="s">
        <v>89</v>
      </c>
      <c r="B53" s="135"/>
      <c r="C53" s="168" t="n">
        <v>80</v>
      </c>
      <c r="D53" s="168"/>
      <c r="E53" s="168"/>
      <c r="F53" s="168"/>
      <c r="G53" s="8"/>
      <c r="H53" s="8"/>
      <c r="I53" s="8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4" t="n">
        <v>0.205</v>
      </c>
      <c r="U53" s="134" t="n">
        <v>630</v>
      </c>
    </row>
    <row r="54" customFormat="false" ht="10.5" hidden="false" customHeight="true" outlineLevel="0" collapsed="false">
      <c r="A54" s="135" t="s">
        <v>90</v>
      </c>
      <c r="B54" s="139" t="s">
        <v>26</v>
      </c>
      <c r="C54" s="93" t="n">
        <v>0</v>
      </c>
      <c r="D54" s="93"/>
      <c r="E54" s="93"/>
      <c r="F54" s="93"/>
      <c r="G54" s="8"/>
      <c r="H54" s="8"/>
      <c r="I54" s="8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49"/>
      <c r="U54" s="49"/>
    </row>
    <row r="55" customFormat="false" ht="12" hidden="false" customHeight="true" outlineLevel="0" collapsed="false">
      <c r="A55" s="135" t="s">
        <v>91</v>
      </c>
      <c r="B55" s="139" t="s">
        <v>26</v>
      </c>
      <c r="C55" s="93" t="n">
        <v>80</v>
      </c>
      <c r="D55" s="93"/>
      <c r="E55" s="93"/>
      <c r="F55" s="93"/>
      <c r="G55" s="8"/>
      <c r="H55" s="8"/>
      <c r="I55" s="8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customFormat="false" ht="12" hidden="false" customHeight="true" outlineLevel="0" collapsed="false">
      <c r="A56" s="135" t="s">
        <v>70</v>
      </c>
      <c r="B56" s="139" t="s">
        <v>26</v>
      </c>
      <c r="C56" s="169" t="n">
        <v>10</v>
      </c>
      <c r="D56" s="169"/>
      <c r="E56" s="169"/>
      <c r="F56" s="169"/>
      <c r="G56" s="8"/>
      <c r="H56" s="8"/>
      <c r="I56" s="8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customFormat="false" ht="12.75" hidden="false" customHeight="true" outlineLevel="0" collapsed="false">
      <c r="A57" s="34" t="s">
        <v>92</v>
      </c>
      <c r="B57" s="140" t="s">
        <v>29</v>
      </c>
      <c r="C57" s="141" t="n">
        <f aca="false">SUM(C53:F56)</f>
        <v>170</v>
      </c>
      <c r="D57" s="141"/>
      <c r="E57" s="141"/>
      <c r="F57" s="141"/>
      <c r="G57" s="36"/>
      <c r="H57" s="8"/>
      <c r="I57" s="8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customFormat="false" ht="12.75" hidden="false" customHeight="true" outlineLevel="0" collapsed="false">
      <c r="A58" s="34" t="s">
        <v>93</v>
      </c>
      <c r="B58" s="140" t="s">
        <v>29</v>
      </c>
      <c r="C58" s="76" t="n">
        <f aca="false">SUM(C50-C57)</f>
        <v>43.28</v>
      </c>
      <c r="D58" s="76"/>
      <c r="E58" s="76"/>
      <c r="F58" s="76"/>
      <c r="G58" s="142"/>
      <c r="H58" s="8"/>
      <c r="I58" s="8"/>
      <c r="J58" s="129"/>
      <c r="K58" s="129"/>
      <c r="L58" s="129"/>
      <c r="M58" s="129"/>
      <c r="N58" s="129"/>
      <c r="O58" s="129"/>
      <c r="P58" s="129"/>
      <c r="Q58" s="129"/>
      <c r="R58" s="129"/>
      <c r="S58" s="129"/>
    </row>
    <row r="59" customFormat="false" ht="12.75" hidden="false" customHeight="true" outlineLevel="0" collapsed="false">
      <c r="G59" s="142"/>
      <c r="H59" s="8"/>
      <c r="I59" s="8"/>
      <c r="J59" s="129"/>
      <c r="L59" s="129"/>
      <c r="M59" s="129"/>
      <c r="N59" s="129"/>
      <c r="O59" s="129"/>
      <c r="P59" s="129"/>
      <c r="Q59" s="129"/>
      <c r="R59" s="129"/>
      <c r="S59" s="129"/>
    </row>
    <row r="60" customFormat="false" ht="12.75" hidden="false" customHeight="true" outlineLevel="0" collapsed="false">
      <c r="H60" s="8"/>
      <c r="I60" s="8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customFormat="false" ht="12.75" hidden="false" customHeight="true" outlineLevel="0" collapsed="false">
      <c r="H61" s="8"/>
      <c r="I61" s="8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customFormat="false" ht="12.75" hidden="false" customHeight="true" outlineLevel="0" collapsed="false">
      <c r="H62" s="8"/>
      <c r="I62" s="8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customFormat="false" ht="12" hidden="false" customHeight="true" outlineLevel="0" collapsed="false">
      <c r="O63" s="129"/>
      <c r="P63" s="129"/>
      <c r="Q63" s="129"/>
      <c r="R63" s="129"/>
      <c r="S63" s="129"/>
    </row>
    <row r="64" customFormat="false" ht="15.75" hidden="false" customHeight="true" outlineLevel="0" collapsed="false">
      <c r="H64" s="8"/>
      <c r="I64" s="8"/>
      <c r="J64" s="8"/>
      <c r="K64" s="129"/>
      <c r="L64" s="129"/>
      <c r="M64" s="129"/>
      <c r="N64" s="129"/>
      <c r="O64" s="129"/>
      <c r="P64" s="129"/>
      <c r="Q64" s="129"/>
      <c r="R64" s="129"/>
      <c r="S64" s="129"/>
    </row>
    <row r="65" customFormat="false" ht="12.75" hidden="false" customHeight="false" outlineLevel="0" collapsed="false">
      <c r="K65" s="129"/>
      <c r="L65" s="129"/>
      <c r="M65" s="129"/>
      <c r="N65" s="129"/>
      <c r="O65" s="129"/>
      <c r="P65" s="129"/>
      <c r="Q65" s="129"/>
      <c r="R65" s="129"/>
      <c r="S65" s="129"/>
    </row>
  </sheetData>
  <mergeCells count="134">
    <mergeCell ref="A1:R1"/>
    <mergeCell ref="A3:D3"/>
    <mergeCell ref="B4:C4"/>
    <mergeCell ref="B5:C5"/>
    <mergeCell ref="L5:N5"/>
    <mergeCell ref="O5:R5"/>
    <mergeCell ref="B6:C6"/>
    <mergeCell ref="H6:I6"/>
    <mergeCell ref="L6:N6"/>
    <mergeCell ref="P6:R6"/>
    <mergeCell ref="B7:C7"/>
    <mergeCell ref="H7:I7"/>
    <mergeCell ref="L7:N7"/>
    <mergeCell ref="P7:R7"/>
    <mergeCell ref="B8:C8"/>
    <mergeCell ref="H8:I8"/>
    <mergeCell ref="L8:N8"/>
    <mergeCell ref="P8:R8"/>
    <mergeCell ref="H9:I9"/>
    <mergeCell ref="K9:N9"/>
    <mergeCell ref="P9:R9"/>
    <mergeCell ref="B10:F10"/>
    <mergeCell ref="H10:J10"/>
    <mergeCell ref="C11:F11"/>
    <mergeCell ref="M11:N17"/>
    <mergeCell ref="C12:F12"/>
    <mergeCell ref="C13:F13"/>
    <mergeCell ref="C14:F14"/>
    <mergeCell ref="C15:F15"/>
    <mergeCell ref="C16:F16"/>
    <mergeCell ref="C17:F17"/>
    <mergeCell ref="C18:F18"/>
    <mergeCell ref="H18:J18"/>
    <mergeCell ref="C19:F19"/>
    <mergeCell ref="C20:F20"/>
    <mergeCell ref="H20:K20"/>
    <mergeCell ref="C21:F21"/>
    <mergeCell ref="C22:F22"/>
    <mergeCell ref="C23:F23"/>
    <mergeCell ref="H23:J23"/>
    <mergeCell ref="K23:L23"/>
    <mergeCell ref="M23:R26"/>
    <mergeCell ref="C24:F24"/>
    <mergeCell ref="K24:L24"/>
    <mergeCell ref="C25:F25"/>
    <mergeCell ref="K25:L25"/>
    <mergeCell ref="C26:F26"/>
    <mergeCell ref="C27:F27"/>
    <mergeCell ref="C28:F28"/>
    <mergeCell ref="C30:F30"/>
    <mergeCell ref="H30:Q30"/>
    <mergeCell ref="C31:F31"/>
    <mergeCell ref="H31:J32"/>
    <mergeCell ref="K31:L31"/>
    <mergeCell ref="M31:N31"/>
    <mergeCell ref="O31:Q31"/>
    <mergeCell ref="C32:F32"/>
    <mergeCell ref="K32:L32"/>
    <mergeCell ref="M32:N32"/>
    <mergeCell ref="O32:Q32"/>
    <mergeCell ref="C33:F33"/>
    <mergeCell ref="H33:J33"/>
    <mergeCell ref="K33:L33"/>
    <mergeCell ref="M33:N33"/>
    <mergeCell ref="O33:Q33"/>
    <mergeCell ref="C34:F34"/>
    <mergeCell ref="H34:J34"/>
    <mergeCell ref="K34:L34"/>
    <mergeCell ref="M34:N34"/>
    <mergeCell ref="O34:Q34"/>
    <mergeCell ref="C35:F35"/>
    <mergeCell ref="H35:J35"/>
    <mergeCell ref="K35:L35"/>
    <mergeCell ref="M35:N35"/>
    <mergeCell ref="O35:Q35"/>
    <mergeCell ref="H36:J36"/>
    <mergeCell ref="K36:L36"/>
    <mergeCell ref="M36:N36"/>
    <mergeCell ref="O36:Q36"/>
    <mergeCell ref="H37:J37"/>
    <mergeCell ref="K37:L37"/>
    <mergeCell ref="M37:N37"/>
    <mergeCell ref="O37:Q37"/>
    <mergeCell ref="C38:F38"/>
    <mergeCell ref="H38:J38"/>
    <mergeCell ref="K38:L38"/>
    <mergeCell ref="M38:N38"/>
    <mergeCell ref="O38:Q38"/>
    <mergeCell ref="C39:F39"/>
    <mergeCell ref="H39:J39"/>
    <mergeCell ref="K39:L39"/>
    <mergeCell ref="M39:N39"/>
    <mergeCell ref="O39:Q39"/>
    <mergeCell ref="C40:F40"/>
    <mergeCell ref="H40:J40"/>
    <mergeCell ref="K40:L40"/>
    <mergeCell ref="M40:N40"/>
    <mergeCell ref="O40:Q40"/>
    <mergeCell ref="C41:F41"/>
    <mergeCell ref="H41:J41"/>
    <mergeCell ref="K41:L41"/>
    <mergeCell ref="M41:N41"/>
    <mergeCell ref="O41:Q41"/>
    <mergeCell ref="B42:B43"/>
    <mergeCell ref="C42:F43"/>
    <mergeCell ref="H42:J42"/>
    <mergeCell ref="K42:L42"/>
    <mergeCell ref="M42:N42"/>
    <mergeCell ref="O42:Q42"/>
    <mergeCell ref="H43:J43"/>
    <mergeCell ref="K43:L43"/>
    <mergeCell ref="M43:N43"/>
    <mergeCell ref="O43:Q43"/>
    <mergeCell ref="C44:F44"/>
    <mergeCell ref="H44:J44"/>
    <mergeCell ref="K44:L44"/>
    <mergeCell ref="M44:N44"/>
    <mergeCell ref="O44:Q44"/>
    <mergeCell ref="H45:J45"/>
    <mergeCell ref="K45:L45"/>
    <mergeCell ref="M45:N45"/>
    <mergeCell ref="O45:Q45"/>
    <mergeCell ref="C47:F47"/>
    <mergeCell ref="C48:F48"/>
    <mergeCell ref="C49:F49"/>
    <mergeCell ref="C50:F50"/>
    <mergeCell ref="C52:F52"/>
    <mergeCell ref="A53:B53"/>
    <mergeCell ref="C53:F53"/>
    <mergeCell ref="C54:F54"/>
    <mergeCell ref="C55:F55"/>
    <mergeCell ref="C56:F56"/>
    <mergeCell ref="C57:F57"/>
    <mergeCell ref="C58:F5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64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0" activeCellId="0" sqref="C20"/>
    </sheetView>
  </sheetViews>
  <sheetFormatPr defaultColWidth="8.00390625" defaultRowHeight="12.75" zeroHeight="false" outlineLevelRow="0" outlineLevelCol="0"/>
  <cols>
    <col collapsed="false" customWidth="true" hidden="false" outlineLevel="0" max="1" min="1" style="1" width="24.29"/>
    <col collapsed="false" customWidth="true" hidden="false" outlineLevel="0" max="6" min="2" style="1" width="2.71"/>
    <col collapsed="false" customWidth="true" hidden="false" outlineLevel="0" max="7" min="7" style="1" width="1.29"/>
    <col collapsed="false" customWidth="true" hidden="false" outlineLevel="0" max="8" min="8" style="1" width="9.43"/>
    <col collapsed="false" customWidth="true" hidden="false" outlineLevel="0" max="9" min="9" style="1" width="3.28"/>
    <col collapsed="false" customWidth="true" hidden="false" outlineLevel="0" max="10" min="10" style="1" width="10.14"/>
    <col collapsed="false" customWidth="true" hidden="false" outlineLevel="0" max="11" min="11" style="1" width="4.57"/>
    <col collapsed="false" customWidth="true" hidden="false" outlineLevel="0" max="12" min="12" style="1" width="5"/>
    <col collapsed="false" customWidth="true" hidden="false" outlineLevel="0" max="14" min="13" style="1" width="2.71"/>
    <col collapsed="false" customWidth="true" hidden="false" outlineLevel="0" max="15" min="15" style="1" width="1.43"/>
    <col collapsed="false" customWidth="true" hidden="false" outlineLevel="0" max="16" min="16" style="1" width="3.28"/>
    <col collapsed="false" customWidth="true" hidden="false" outlineLevel="0" max="17" min="17" style="1" width="2.71"/>
    <col collapsed="false" customWidth="true" hidden="false" outlineLevel="0" max="18" min="18" style="1" width="4"/>
    <col collapsed="false" customWidth="true" hidden="false" outlineLevel="0" max="19" min="19" style="1" width="10.14"/>
    <col collapsed="false" customWidth="false" hidden="false" outlineLevel="0" max="20" min="20" style="1" width="8"/>
    <col collapsed="false" customWidth="true" hidden="false" outlineLevel="0" max="21" min="21" style="1" width="9.57"/>
    <col collapsed="false" customWidth="true" hidden="false" outlineLevel="0" max="22" min="22" style="1" width="2.14"/>
    <col collapsed="false" customWidth="true" hidden="false" outlineLevel="0" max="23" min="23" style="1" width="10.14"/>
    <col collapsed="false" customWidth="true" hidden="false" outlineLevel="0" max="24" min="24" style="1" width="13.29"/>
    <col collapsed="false" customWidth="false" hidden="false" outlineLevel="0" max="16384" min="25" style="1" width="8"/>
  </cols>
  <sheetData>
    <row r="1" customFormat="false" ht="18" hidden="false" customHeight="true" outlineLevel="0" collapsed="false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3.5" hidden="false" customHeight="true" outlineLevel="0" collapsed="false">
      <c r="A3" s="4" t="s">
        <v>1</v>
      </c>
      <c r="B3" s="4"/>
      <c r="C3" s="4"/>
      <c r="D3" s="4"/>
      <c r="E3" s="5"/>
      <c r="F3" s="6"/>
      <c r="H3" s="7"/>
      <c r="I3" s="1" t="s">
        <v>2</v>
      </c>
      <c r="J3" s="8"/>
      <c r="O3" s="3"/>
      <c r="P3" s="3"/>
      <c r="Q3" s="3"/>
      <c r="R3" s="3"/>
      <c r="S3" s="3"/>
    </row>
    <row r="4" customFormat="false" ht="13.5" hidden="false" customHeight="true" outlineLevel="0" collapsed="false">
      <c r="A4" s="9"/>
      <c r="B4" s="10"/>
      <c r="C4" s="10"/>
      <c r="D4" s="10"/>
      <c r="E4" s="11"/>
      <c r="F4" s="12"/>
      <c r="K4" s="3"/>
      <c r="L4" s="3"/>
      <c r="M4" s="3"/>
      <c r="N4" s="3"/>
      <c r="O4" s="3"/>
      <c r="P4" s="3"/>
      <c r="Q4" s="3"/>
      <c r="R4" s="3"/>
      <c r="S4" s="3"/>
    </row>
    <row r="5" customFormat="false" ht="13.5" hidden="false" customHeight="true" outlineLevel="0" collapsed="false">
      <c r="A5" s="13" t="s">
        <v>3</v>
      </c>
      <c r="B5" s="14" t="n">
        <v>136</v>
      </c>
      <c r="C5" s="14"/>
      <c r="D5" s="15" t="s">
        <v>4</v>
      </c>
      <c r="E5" s="11"/>
      <c r="F5" s="12"/>
      <c r="G5" s="16"/>
      <c r="H5" s="16"/>
      <c r="I5" s="16"/>
      <c r="J5" s="17" t="s">
        <v>5</v>
      </c>
      <c r="K5" s="17"/>
      <c r="L5" s="18" t="s">
        <v>6</v>
      </c>
      <c r="M5" s="18"/>
      <c r="N5" s="18"/>
      <c r="O5" s="18" t="s">
        <v>7</v>
      </c>
      <c r="P5" s="18"/>
      <c r="Q5" s="18"/>
      <c r="R5" s="18"/>
      <c r="S5" s="3"/>
    </row>
    <row r="6" customFormat="false" ht="13.5" hidden="false" customHeight="true" outlineLevel="0" collapsed="false">
      <c r="A6" s="13" t="s">
        <v>8</v>
      </c>
      <c r="B6" s="14" t="n">
        <v>20</v>
      </c>
      <c r="C6" s="14"/>
      <c r="D6" s="15" t="s">
        <v>9</v>
      </c>
      <c r="E6" s="11"/>
      <c r="F6" s="12"/>
      <c r="G6" s="16"/>
      <c r="H6" s="170" t="s">
        <v>10</v>
      </c>
      <c r="I6" s="170"/>
      <c r="J6" s="20" t="s">
        <v>11</v>
      </c>
      <c r="K6" s="21" t="s">
        <v>12</v>
      </c>
      <c r="L6" s="20"/>
      <c r="M6" s="20"/>
      <c r="N6" s="20"/>
      <c r="O6" s="22"/>
      <c r="P6" s="23" t="n">
        <v>50</v>
      </c>
      <c r="Q6" s="23"/>
      <c r="R6" s="23"/>
      <c r="S6" s="3"/>
    </row>
    <row r="7" customFormat="false" ht="13.5" hidden="false" customHeight="true" outlineLevel="0" collapsed="false">
      <c r="A7" s="13"/>
      <c r="B7" s="14"/>
      <c r="C7" s="14"/>
      <c r="D7" s="15"/>
      <c r="E7" s="11"/>
      <c r="F7" s="12"/>
      <c r="G7" s="16"/>
      <c r="H7" s="171" t="s">
        <v>15</v>
      </c>
      <c r="I7" s="171"/>
      <c r="J7" s="20"/>
      <c r="K7" s="21" t="s">
        <v>12</v>
      </c>
      <c r="L7" s="20"/>
      <c r="M7" s="20"/>
      <c r="N7" s="20"/>
      <c r="O7" s="22"/>
      <c r="P7" s="23" t="n">
        <v>50</v>
      </c>
      <c r="Q7" s="23"/>
      <c r="R7" s="23"/>
      <c r="S7" s="3"/>
    </row>
    <row r="8" customFormat="false" ht="13.5" hidden="false" customHeight="true" outlineLevel="0" collapsed="false">
      <c r="A8" s="25" t="s">
        <v>16</v>
      </c>
      <c r="B8" s="26" t="n">
        <v>0.77</v>
      </c>
      <c r="C8" s="26"/>
      <c r="D8" s="27"/>
      <c r="E8" s="28"/>
      <c r="F8" s="29"/>
      <c r="G8" s="16"/>
      <c r="H8" s="171" t="s">
        <v>17</v>
      </c>
      <c r="I8" s="171"/>
      <c r="J8" s="20"/>
      <c r="K8" s="21" t="s">
        <v>12</v>
      </c>
      <c r="L8" s="20" t="s">
        <v>11</v>
      </c>
      <c r="M8" s="20"/>
      <c r="N8" s="20"/>
      <c r="O8" s="22"/>
      <c r="P8" s="23" t="n">
        <v>50</v>
      </c>
      <c r="Q8" s="23"/>
      <c r="R8" s="23"/>
      <c r="S8" s="3"/>
    </row>
    <row r="9" customFormat="false" ht="12.75" hidden="false" customHeight="true" outlineLevel="0" collapsed="false">
      <c r="G9" s="16"/>
      <c r="H9" s="172" t="s">
        <v>18</v>
      </c>
      <c r="I9" s="172"/>
      <c r="J9" s="31"/>
      <c r="K9" s="32" t="s">
        <v>19</v>
      </c>
      <c r="L9" s="32"/>
      <c r="M9" s="32"/>
      <c r="N9" s="32"/>
      <c r="O9" s="33"/>
      <c r="P9" s="23" t="n">
        <v>10</v>
      </c>
      <c r="Q9" s="23"/>
      <c r="R9" s="23"/>
      <c r="S9" s="3"/>
    </row>
    <row r="10" customFormat="false" ht="12.75" hidden="false" customHeight="true" outlineLevel="0" collapsed="false">
      <c r="A10" s="34" t="s">
        <v>20</v>
      </c>
      <c r="B10" s="35" t="s">
        <v>21</v>
      </c>
      <c r="C10" s="35"/>
      <c r="D10" s="35"/>
      <c r="E10" s="35"/>
      <c r="F10" s="35"/>
      <c r="G10" s="16"/>
      <c r="H10" s="18"/>
      <c r="I10" s="18"/>
      <c r="J10" s="18"/>
      <c r="K10" s="16"/>
      <c r="L10" s="36"/>
      <c r="M10" s="16"/>
      <c r="N10" s="16"/>
      <c r="O10" s="16"/>
      <c r="P10" s="16"/>
      <c r="Q10" s="16"/>
      <c r="R10" s="16"/>
      <c r="S10" s="37"/>
    </row>
    <row r="11" customFormat="false" ht="12.75" hidden="false" customHeight="true" outlineLevel="0" collapsed="false">
      <c r="A11" s="38" t="s">
        <v>22</v>
      </c>
      <c r="B11" s="39"/>
      <c r="C11" s="40" t="n">
        <f aca="false">SUM((P6*B8)*B6/60)</f>
        <v>12.8333333333333</v>
      </c>
      <c r="D11" s="40"/>
      <c r="E11" s="40"/>
      <c r="F11" s="40"/>
      <c r="G11" s="16"/>
      <c r="I11" s="36"/>
      <c r="J11" s="41" t="s">
        <v>23</v>
      </c>
      <c r="K11" s="42"/>
      <c r="L11" s="20" t="n">
        <v>5</v>
      </c>
      <c r="M11" s="43" t="s">
        <v>24</v>
      </c>
      <c r="N11" s="43"/>
      <c r="O11" s="16"/>
      <c r="P11" s="16"/>
      <c r="Q11" s="16"/>
      <c r="R11" s="16"/>
      <c r="S11" s="37"/>
    </row>
    <row r="12" customFormat="false" ht="12.75" hidden="false" customHeight="true" outlineLevel="0" collapsed="false">
      <c r="A12" s="44" t="s">
        <v>25</v>
      </c>
      <c r="B12" s="45" t="s">
        <v>26</v>
      </c>
      <c r="C12" s="40" t="n">
        <f aca="false">SUM(L11*B6/60)</f>
        <v>1.66666666666667</v>
      </c>
      <c r="D12" s="40"/>
      <c r="E12" s="40"/>
      <c r="F12" s="40"/>
      <c r="G12" s="16"/>
      <c r="I12" s="36"/>
      <c r="J12" s="46" t="s">
        <v>27</v>
      </c>
      <c r="K12" s="16"/>
      <c r="L12" s="20" t="n">
        <v>5</v>
      </c>
      <c r="M12" s="43"/>
      <c r="N12" s="43"/>
      <c r="S12" s="47"/>
    </row>
    <row r="13" customFormat="false" ht="12.75" hidden="false" customHeight="true" outlineLevel="0" collapsed="false">
      <c r="A13" s="44" t="s">
        <v>28</v>
      </c>
      <c r="B13" s="45" t="s">
        <v>29</v>
      </c>
      <c r="C13" s="48" t="n">
        <f aca="false">SUM(C11:C12)</f>
        <v>14.5</v>
      </c>
      <c r="D13" s="48"/>
      <c r="E13" s="48"/>
      <c r="F13" s="48"/>
      <c r="G13" s="16"/>
      <c r="I13" s="36"/>
      <c r="J13" s="46" t="s">
        <v>30</v>
      </c>
      <c r="K13" s="16"/>
      <c r="L13" s="20" t="n">
        <v>5</v>
      </c>
      <c r="M13" s="43"/>
      <c r="N13" s="43"/>
      <c r="S13" s="49"/>
    </row>
    <row r="14" customFormat="false" ht="12.75" hidden="false" customHeight="true" outlineLevel="0" collapsed="false">
      <c r="A14" s="44" t="s">
        <v>31</v>
      </c>
      <c r="B14" s="45" t="s">
        <v>26</v>
      </c>
      <c r="C14" s="40" t="n">
        <f aca="false">SUM((P7*B8)*B6/60)</f>
        <v>12.8333333333333</v>
      </c>
      <c r="D14" s="40"/>
      <c r="E14" s="40"/>
      <c r="F14" s="40"/>
      <c r="G14" s="16"/>
      <c r="I14" s="36"/>
      <c r="J14" s="46" t="s">
        <v>32</v>
      </c>
      <c r="L14" s="50" t="n">
        <v>5</v>
      </c>
      <c r="M14" s="43"/>
      <c r="N14" s="43"/>
      <c r="S14" s="49"/>
    </row>
    <row r="15" customFormat="false" ht="12.75" hidden="false" customHeight="true" outlineLevel="0" collapsed="false">
      <c r="A15" s="44" t="s">
        <v>33</v>
      </c>
      <c r="B15" s="45" t="s">
        <v>26</v>
      </c>
      <c r="C15" s="40" t="n">
        <f aca="false">SUM(L12*B6/60)</f>
        <v>1.66666666666667</v>
      </c>
      <c r="D15" s="40"/>
      <c r="E15" s="40"/>
      <c r="F15" s="40"/>
      <c r="G15" s="16"/>
      <c r="I15" s="36"/>
      <c r="J15" s="46" t="s">
        <v>34</v>
      </c>
      <c r="K15" s="16"/>
      <c r="L15" s="20" t="n">
        <v>5</v>
      </c>
      <c r="M15" s="43"/>
      <c r="N15" s="43"/>
      <c r="S15" s="49"/>
    </row>
    <row r="16" customFormat="false" ht="12.75" hidden="false" customHeight="true" outlineLevel="0" collapsed="false">
      <c r="A16" s="44" t="s">
        <v>35</v>
      </c>
      <c r="B16" s="45" t="s">
        <v>26</v>
      </c>
      <c r="C16" s="40" t="n">
        <f aca="false">SUM((P8*B8)*B6/60)</f>
        <v>12.8333333333333</v>
      </c>
      <c r="D16" s="40"/>
      <c r="E16" s="40"/>
      <c r="F16" s="40"/>
      <c r="G16" s="16"/>
      <c r="I16" s="36"/>
      <c r="J16" s="46" t="s">
        <v>36</v>
      </c>
      <c r="K16" s="16"/>
      <c r="L16" s="20" t="n">
        <v>5</v>
      </c>
      <c r="M16" s="43"/>
      <c r="N16" s="43"/>
      <c r="S16" s="49"/>
    </row>
    <row r="17" customFormat="false" ht="12.75" hidden="false" customHeight="true" outlineLevel="0" collapsed="false">
      <c r="A17" s="44" t="s">
        <v>37</v>
      </c>
      <c r="B17" s="45" t="s">
        <v>26</v>
      </c>
      <c r="C17" s="40" t="n">
        <f aca="false">SUM(L13*B6/60)</f>
        <v>1.66666666666667</v>
      </c>
      <c r="D17" s="40"/>
      <c r="E17" s="40"/>
      <c r="F17" s="40"/>
      <c r="G17" s="51"/>
      <c r="I17" s="36"/>
      <c r="J17" s="52" t="s">
        <v>38</v>
      </c>
      <c r="K17" s="53"/>
      <c r="L17" s="20" t="n">
        <v>5</v>
      </c>
      <c r="M17" s="43"/>
      <c r="N17" s="43"/>
      <c r="S17" s="49"/>
    </row>
    <row r="18" customFormat="false" ht="12.75" hidden="false" customHeight="true" outlineLevel="0" collapsed="false">
      <c r="A18" s="54" t="s">
        <v>39</v>
      </c>
      <c r="B18" s="55" t="s">
        <v>29</v>
      </c>
      <c r="C18" s="56" t="n">
        <f aca="false">SUM(C13:C17)</f>
        <v>43.5</v>
      </c>
      <c r="D18" s="56"/>
      <c r="E18" s="56"/>
      <c r="F18" s="56"/>
      <c r="G18" s="36"/>
      <c r="H18" s="36"/>
      <c r="I18" s="36"/>
      <c r="J18" s="36"/>
      <c r="K18" s="16"/>
      <c r="L18" s="57"/>
      <c r="M18" s="16"/>
      <c r="S18" s="49"/>
    </row>
    <row r="19" customFormat="false" ht="12.75" hidden="false" customHeight="true" outlineLevel="0" collapsed="false">
      <c r="A19" s="44" t="s">
        <v>40</v>
      </c>
      <c r="B19" s="45" t="s">
        <v>26</v>
      </c>
      <c r="C19" s="58" t="n">
        <f aca="false">SUM(((P9*B8)+L14)*(B6/60))</f>
        <v>4.23333333333333</v>
      </c>
      <c r="D19" s="58"/>
      <c r="E19" s="58"/>
      <c r="F19" s="58"/>
      <c r="G19" s="46"/>
      <c r="S19" s="59"/>
      <c r="Y19" s="33"/>
      <c r="Z19" s="33"/>
      <c r="AA19" s="33"/>
      <c r="AB19" s="33"/>
      <c r="AC19" s="60"/>
      <c r="AD19" s="60"/>
      <c r="AE19" s="60"/>
      <c r="AF19" s="60"/>
      <c r="AG19" s="60"/>
      <c r="AH19" s="60"/>
      <c r="AI19" s="60"/>
      <c r="AJ19" s="60"/>
    </row>
    <row r="20" customFormat="false" ht="12.75" hidden="false" customHeight="true" outlineLevel="0" collapsed="false">
      <c r="A20" s="44" t="s">
        <v>41</v>
      </c>
      <c r="B20" s="61" t="s">
        <v>26</v>
      </c>
      <c r="C20" s="62" t="n">
        <v>10</v>
      </c>
      <c r="D20" s="62"/>
      <c r="E20" s="62"/>
      <c r="F20" s="62"/>
      <c r="G20" s="36"/>
      <c r="H20" s="143" t="s">
        <v>95</v>
      </c>
      <c r="I20" s="143"/>
      <c r="J20" s="143"/>
      <c r="K20" s="143"/>
      <c r="L20" s="16" t="s">
        <v>43</v>
      </c>
      <c r="M20" s="16" t="n">
        <v>30</v>
      </c>
      <c r="N20" s="16" t="s">
        <v>44</v>
      </c>
      <c r="O20" s="16"/>
      <c r="P20" s="16" t="s">
        <v>29</v>
      </c>
      <c r="Q20" s="16" t="n">
        <f aca="false">SUM(M20*B6/60)</f>
        <v>10</v>
      </c>
      <c r="R20" s="16" t="s">
        <v>109</v>
      </c>
      <c r="S20" s="59"/>
      <c r="Y20" s="33"/>
      <c r="Z20" s="33"/>
      <c r="AA20" s="33"/>
      <c r="AB20" s="33"/>
      <c r="AC20" s="60"/>
      <c r="AD20" s="60"/>
      <c r="AE20" s="60"/>
      <c r="AF20" s="60"/>
      <c r="AG20" s="60"/>
      <c r="AH20" s="60"/>
      <c r="AI20" s="60"/>
      <c r="AJ20" s="60"/>
    </row>
    <row r="21" customFormat="false" ht="12.75" hidden="false" customHeight="true" outlineLevel="0" collapsed="false">
      <c r="A21" s="44" t="s">
        <v>45</v>
      </c>
      <c r="B21" s="45" t="s">
        <v>26</v>
      </c>
      <c r="C21" s="64" t="n">
        <f aca="false">SUM((L15+L16+L17)*B6/60)</f>
        <v>5</v>
      </c>
      <c r="D21" s="64"/>
      <c r="E21" s="64"/>
      <c r="F21" s="64"/>
      <c r="G21" s="46"/>
      <c r="H21" s="16"/>
      <c r="I21" s="16"/>
      <c r="J21" s="16"/>
      <c r="K21" s="16"/>
      <c r="L21" s="16" t="s">
        <v>46</v>
      </c>
      <c r="M21" s="16" t="n">
        <v>45</v>
      </c>
      <c r="N21" s="16" t="s">
        <v>44</v>
      </c>
      <c r="O21" s="16"/>
      <c r="P21" s="16" t="s">
        <v>29</v>
      </c>
      <c r="Q21" s="16" t="n">
        <f aca="false">SUM(M21*B6/60)</f>
        <v>15</v>
      </c>
      <c r="R21" s="16" t="s">
        <v>109</v>
      </c>
      <c r="S21" s="59"/>
      <c r="Y21" s="33"/>
      <c r="Z21" s="33"/>
      <c r="AA21" s="33"/>
      <c r="AB21" s="33"/>
      <c r="AC21" s="60"/>
      <c r="AD21" s="60"/>
      <c r="AE21" s="60"/>
    </row>
    <row r="22" customFormat="false" ht="12.75" hidden="false" customHeight="true" outlineLevel="0" collapsed="false">
      <c r="A22" s="44" t="s">
        <v>47</v>
      </c>
      <c r="B22" s="61" t="s">
        <v>26</v>
      </c>
      <c r="C22" s="62" t="n">
        <v>0</v>
      </c>
      <c r="D22" s="62"/>
      <c r="E22" s="62"/>
      <c r="F22" s="62"/>
      <c r="G22" s="36"/>
      <c r="H22" s="16"/>
      <c r="I22" s="16"/>
      <c r="J22" s="16"/>
      <c r="K22" s="36"/>
      <c r="L22" s="36"/>
      <c r="M22" s="36"/>
      <c r="N22" s="36"/>
      <c r="O22" s="36"/>
      <c r="P22" s="36"/>
      <c r="Q22" s="36"/>
      <c r="R22" s="36"/>
      <c r="S22" s="65"/>
      <c r="Y22" s="66"/>
      <c r="Z22" s="66"/>
      <c r="AA22" s="66"/>
      <c r="AB22" s="66"/>
      <c r="AC22" s="8"/>
      <c r="AD22" s="8"/>
      <c r="AE22" s="8"/>
      <c r="AF22" s="8"/>
      <c r="AG22" s="8"/>
      <c r="AH22" s="8"/>
      <c r="AI22" s="8"/>
      <c r="AJ22" s="8"/>
    </row>
    <row r="23" customFormat="false" ht="12.75" hidden="false" customHeight="true" outlineLevel="0" collapsed="false">
      <c r="A23" s="67" t="s">
        <v>48</v>
      </c>
      <c r="B23" s="68" t="s">
        <v>29</v>
      </c>
      <c r="C23" s="69" t="n">
        <f aca="false">SUM(C18:F22)</f>
        <v>62.7333333333333</v>
      </c>
      <c r="D23" s="69" t="n">
        <f aca="false">SUM(D19:D22)</f>
        <v>0</v>
      </c>
      <c r="E23" s="69" t="n">
        <f aca="false">SUM(E19:E22)</f>
        <v>0</v>
      </c>
      <c r="F23" s="69" t="n">
        <f aca="false">SUM(F19:F22)</f>
        <v>0</v>
      </c>
      <c r="G23" s="46"/>
      <c r="H23" s="16"/>
      <c r="I23" s="16"/>
      <c r="J23" s="70"/>
      <c r="K23" s="71"/>
      <c r="L23" s="71"/>
      <c r="M23" s="8"/>
      <c r="N23" s="8"/>
      <c r="O23" s="8"/>
      <c r="P23" s="8"/>
      <c r="Q23" s="8"/>
      <c r="R23" s="8"/>
      <c r="S23" s="59"/>
    </row>
    <row r="24" customFormat="false" ht="12.75" hidden="false" customHeight="true" outlineLevel="0" collapsed="false">
      <c r="A24" s="44" t="s">
        <v>49</v>
      </c>
      <c r="B24" s="72"/>
      <c r="C24" s="62" t="n">
        <v>136</v>
      </c>
      <c r="D24" s="62"/>
      <c r="E24" s="62"/>
      <c r="F24" s="62"/>
      <c r="G24" s="36"/>
      <c r="H24" s="36"/>
      <c r="I24" s="36"/>
      <c r="J24" s="36"/>
      <c r="K24" s="36"/>
      <c r="L24" s="36"/>
      <c r="M24" s="8"/>
      <c r="N24" s="8"/>
      <c r="O24" s="8"/>
      <c r="P24" s="8"/>
      <c r="Q24" s="8"/>
      <c r="R24" s="8"/>
      <c r="S24" s="59"/>
      <c r="Z24" s="8"/>
      <c r="AA24" s="8"/>
      <c r="AB24" s="8"/>
    </row>
    <row r="25" customFormat="false" ht="12.75" hidden="false" customHeight="true" outlineLevel="0" collapsed="false">
      <c r="A25" s="44" t="s">
        <v>50</v>
      </c>
      <c r="B25" s="45" t="s">
        <v>51</v>
      </c>
      <c r="C25" s="73" t="n">
        <f aca="false">SUM(L15*B6/60)</f>
        <v>1.66666666666667</v>
      </c>
      <c r="D25" s="73"/>
      <c r="E25" s="73"/>
      <c r="F25" s="73"/>
      <c r="G25" s="46"/>
      <c r="H25" s="16"/>
      <c r="I25" s="16"/>
      <c r="J25" s="16"/>
      <c r="K25" s="16"/>
      <c r="M25" s="8"/>
      <c r="N25" s="8"/>
      <c r="O25" s="8"/>
      <c r="P25" s="8"/>
      <c r="Q25" s="8"/>
      <c r="R25" s="8"/>
      <c r="S25" s="59"/>
      <c r="Z25" s="8"/>
      <c r="AA25" s="8"/>
      <c r="AB25" s="8"/>
    </row>
    <row r="26" customFormat="false" ht="12.75" hidden="false" customHeight="true" outlineLevel="0" collapsed="false">
      <c r="A26" s="74" t="s">
        <v>52</v>
      </c>
      <c r="B26" s="75" t="s">
        <v>29</v>
      </c>
      <c r="C26" s="76" t="n">
        <f aca="false">SUM(C24-C25)</f>
        <v>134.333333333333</v>
      </c>
      <c r="D26" s="76" t="n">
        <f aca="false">SUM(D21:D25)</f>
        <v>0</v>
      </c>
      <c r="E26" s="76" t="n">
        <f aca="false">SUM(E21:E25)</f>
        <v>0</v>
      </c>
      <c r="F26" s="76" t="n">
        <f aca="false">SUM(F21:F25)</f>
        <v>0</v>
      </c>
      <c r="G26" s="46"/>
      <c r="H26" s="16"/>
      <c r="I26" s="16"/>
      <c r="J26" s="16"/>
      <c r="K26" s="16"/>
      <c r="S26" s="59"/>
      <c r="Z26" s="8"/>
    </row>
    <row r="27" customFormat="false" ht="12.75" hidden="false" customHeight="true" outlineLevel="0" collapsed="false">
      <c r="A27" s="74" t="s">
        <v>53</v>
      </c>
      <c r="B27" s="75" t="s">
        <v>29</v>
      </c>
      <c r="C27" s="76" t="n">
        <f aca="false">SUM((C26)*0.72)</f>
        <v>96.72</v>
      </c>
      <c r="D27" s="76"/>
      <c r="E27" s="76"/>
      <c r="F27" s="76"/>
      <c r="G27" s="46"/>
      <c r="H27" s="16"/>
      <c r="I27" s="16"/>
      <c r="J27" s="16"/>
      <c r="K27" s="16"/>
      <c r="S27" s="77"/>
    </row>
    <row r="28" customFormat="false" ht="12.75" hidden="false" customHeight="true" outlineLevel="0" collapsed="false">
      <c r="A28" s="144"/>
      <c r="B28" s="103"/>
      <c r="C28" s="104"/>
      <c r="D28" s="104"/>
      <c r="E28" s="104"/>
      <c r="F28" s="104"/>
      <c r="G28" s="36"/>
      <c r="H28" s="16"/>
      <c r="I28" s="16"/>
      <c r="J28" s="16"/>
      <c r="K28" s="16"/>
      <c r="S28" s="77"/>
    </row>
    <row r="29" customFormat="false" ht="12.75" hidden="false" customHeight="true" outlineLevel="0" collapsed="false">
      <c r="A29" s="8"/>
      <c r="B29" s="8"/>
      <c r="C29" s="8"/>
      <c r="D29" s="8"/>
      <c r="E29" s="8"/>
      <c r="F29" s="8"/>
      <c r="G29" s="8"/>
      <c r="Q29" s="78"/>
      <c r="R29" s="78"/>
      <c r="S29" s="78"/>
    </row>
    <row r="30" customFormat="false" ht="12.75" hidden="false" customHeight="true" outlineLevel="0" collapsed="false">
      <c r="A30" s="79" t="s">
        <v>54</v>
      </c>
      <c r="B30" s="80"/>
      <c r="C30" s="35" t="s">
        <v>55</v>
      </c>
      <c r="D30" s="35"/>
      <c r="E30" s="35"/>
      <c r="F30" s="35"/>
      <c r="G30" s="81"/>
      <c r="H30" s="82" t="s">
        <v>56</v>
      </c>
      <c r="I30" s="82"/>
      <c r="J30" s="82"/>
      <c r="K30" s="82"/>
      <c r="L30" s="82"/>
      <c r="M30" s="82"/>
      <c r="N30" s="82"/>
      <c r="O30" s="82"/>
      <c r="P30" s="82"/>
      <c r="Q30" s="82"/>
      <c r="R30" s="83"/>
      <c r="S30" s="84"/>
    </row>
    <row r="31" customFormat="false" ht="12.75" hidden="false" customHeight="true" outlineLevel="0" collapsed="false">
      <c r="A31" s="44" t="s">
        <v>57</v>
      </c>
      <c r="B31" s="85"/>
      <c r="C31" s="86" t="n">
        <f aca="false">SUM(K33)</f>
        <v>429</v>
      </c>
      <c r="D31" s="86"/>
      <c r="E31" s="86"/>
      <c r="F31" s="86"/>
      <c r="G31" s="81"/>
      <c r="H31" s="87"/>
      <c r="I31" s="87"/>
      <c r="J31" s="87"/>
      <c r="K31" s="88" t="s">
        <v>58</v>
      </c>
      <c r="L31" s="88"/>
      <c r="M31" s="89" t="s">
        <v>59</v>
      </c>
      <c r="N31" s="89"/>
      <c r="O31" s="90" t="s">
        <v>60</v>
      </c>
      <c r="P31" s="90"/>
      <c r="Q31" s="90"/>
      <c r="R31" s="91"/>
      <c r="S31" s="92"/>
    </row>
    <row r="32" customFormat="false" ht="12.75" hidden="false" customHeight="true" outlineLevel="0" collapsed="false">
      <c r="A32" s="44" t="s">
        <v>61</v>
      </c>
      <c r="B32" s="61" t="s">
        <v>26</v>
      </c>
      <c r="C32" s="93" t="n">
        <v>77</v>
      </c>
      <c r="D32" s="93"/>
      <c r="E32" s="93"/>
      <c r="F32" s="93"/>
      <c r="G32" s="8"/>
      <c r="H32" s="87"/>
      <c r="I32" s="87"/>
      <c r="J32" s="87"/>
      <c r="K32" s="94" t="s">
        <v>62</v>
      </c>
      <c r="L32" s="94"/>
      <c r="M32" s="95" t="s">
        <v>63</v>
      </c>
      <c r="N32" s="95"/>
      <c r="O32" s="96" t="s">
        <v>64</v>
      </c>
      <c r="P32" s="96"/>
      <c r="Q32" s="96"/>
      <c r="R32" s="91"/>
      <c r="S32" s="92"/>
    </row>
    <row r="33" customFormat="false" ht="12.75" hidden="false" customHeight="true" outlineLevel="0" collapsed="false">
      <c r="A33" s="67" t="s">
        <v>65</v>
      </c>
      <c r="B33" s="68" t="s">
        <v>29</v>
      </c>
      <c r="C33" s="97" t="n">
        <f aca="false">SUM(C29:C32)</f>
        <v>506</v>
      </c>
      <c r="D33" s="97" t="n">
        <f aca="false">SUM(D29:D32)</f>
        <v>0</v>
      </c>
      <c r="E33" s="97" t="n">
        <f aca="false">SUM(E29:E32)</f>
        <v>0</v>
      </c>
      <c r="F33" s="97" t="n">
        <f aca="false">SUM(F29:F32)</f>
        <v>0</v>
      </c>
      <c r="G33" s="81"/>
      <c r="H33" s="98" t="s">
        <v>57</v>
      </c>
      <c r="I33" s="98"/>
      <c r="J33" s="98"/>
      <c r="K33" s="99" t="n">
        <v>429</v>
      </c>
      <c r="L33" s="99"/>
      <c r="M33" s="100" t="n">
        <v>0.392</v>
      </c>
      <c r="N33" s="100"/>
      <c r="O33" s="101" t="n">
        <f aca="false">SUM(K33*M33)</f>
        <v>168.168</v>
      </c>
      <c r="P33" s="101"/>
      <c r="Q33" s="101"/>
      <c r="R33" s="91"/>
      <c r="S33" s="92"/>
    </row>
    <row r="34" customFormat="false" ht="12.75" hidden="false" customHeight="true" outlineLevel="0" collapsed="false">
      <c r="A34" s="44" t="s">
        <v>66</v>
      </c>
      <c r="B34" s="45" t="s">
        <v>26</v>
      </c>
      <c r="C34" s="40" t="n">
        <f aca="false">SUM(C27)</f>
        <v>96.72</v>
      </c>
      <c r="D34" s="40"/>
      <c r="E34" s="40"/>
      <c r="F34" s="40"/>
      <c r="G34" s="81"/>
      <c r="H34" s="98" t="s">
        <v>110</v>
      </c>
      <c r="I34" s="98"/>
      <c r="J34" s="98"/>
      <c r="K34" s="99" t="n">
        <f aca="false">SUM(C32+C53)</f>
        <v>77</v>
      </c>
      <c r="L34" s="99"/>
      <c r="M34" s="100" t="n">
        <v>0.279</v>
      </c>
      <c r="N34" s="100"/>
      <c r="O34" s="101" t="n">
        <f aca="false">SUM(K34*M34)</f>
        <v>21.483</v>
      </c>
      <c r="P34" s="101"/>
      <c r="Q34" s="101"/>
      <c r="R34" s="91"/>
      <c r="S34" s="92"/>
    </row>
    <row r="35" customFormat="false" ht="12.75" hidden="false" customHeight="true" outlineLevel="0" collapsed="false">
      <c r="A35" s="74" t="s">
        <v>68</v>
      </c>
      <c r="B35" s="75" t="s">
        <v>29</v>
      </c>
      <c r="C35" s="76" t="n">
        <f aca="false">SUM(C33:F34)</f>
        <v>602.72</v>
      </c>
      <c r="D35" s="76" t="n">
        <f aca="false">SUM(D30:D34)</f>
        <v>0</v>
      </c>
      <c r="E35" s="76" t="n">
        <f aca="false">SUM(E30:E34)</f>
        <v>0</v>
      </c>
      <c r="F35" s="76" t="n">
        <f aca="false">SUM(F30:F34)</f>
        <v>0</v>
      </c>
      <c r="G35" s="81"/>
      <c r="H35" s="98" t="s">
        <v>69</v>
      </c>
      <c r="I35" s="98"/>
      <c r="J35" s="98"/>
      <c r="K35" s="99" t="n">
        <f aca="false">SUM(C54)</f>
        <v>77</v>
      </c>
      <c r="L35" s="99"/>
      <c r="M35" s="100" t="n">
        <v>0.937</v>
      </c>
      <c r="N35" s="100"/>
      <c r="O35" s="101" t="n">
        <f aca="false">SUM(K35*M35)</f>
        <v>72.149</v>
      </c>
      <c r="P35" s="101"/>
      <c r="Q35" s="101"/>
      <c r="R35" s="91"/>
      <c r="S35" s="92"/>
    </row>
    <row r="36" customFormat="false" ht="12.75" hidden="false" customHeight="true" outlineLevel="0" collapsed="false">
      <c r="A36" s="102"/>
      <c r="B36" s="103"/>
      <c r="C36" s="104"/>
      <c r="D36" s="104"/>
      <c r="E36" s="104"/>
      <c r="F36" s="104"/>
      <c r="G36" s="8"/>
      <c r="H36" s="98" t="s">
        <v>70</v>
      </c>
      <c r="I36" s="98"/>
      <c r="J36" s="98"/>
      <c r="K36" s="99" t="n">
        <f aca="false">SUM(C55)</f>
        <v>0</v>
      </c>
      <c r="L36" s="99"/>
      <c r="M36" s="100" t="n">
        <v>1.45</v>
      </c>
      <c r="N36" s="100"/>
      <c r="O36" s="101" t="n">
        <f aca="false">SUM(K36*M36)</f>
        <v>0</v>
      </c>
      <c r="P36" s="101"/>
      <c r="Q36" s="101"/>
      <c r="R36" s="91"/>
      <c r="S36" s="92"/>
    </row>
    <row r="37" customFormat="false" ht="12.75" hidden="false" customHeight="true" outlineLevel="0" collapsed="false">
      <c r="A37" s="8"/>
      <c r="B37" s="8"/>
      <c r="C37" s="8"/>
      <c r="D37" s="8"/>
      <c r="E37" s="8"/>
      <c r="F37" s="8"/>
      <c r="G37" s="8"/>
      <c r="H37" s="98" t="s">
        <v>71</v>
      </c>
      <c r="I37" s="98"/>
      <c r="J37" s="98"/>
      <c r="K37" s="99" t="n">
        <f aca="false">SUM((C24)*0.72)</f>
        <v>97.92</v>
      </c>
      <c r="L37" s="99"/>
      <c r="M37" s="100" t="n">
        <v>0.61</v>
      </c>
      <c r="N37" s="100"/>
      <c r="O37" s="101" t="n">
        <f aca="false">SUM(K37*M37)</f>
        <v>59.7312</v>
      </c>
      <c r="P37" s="101"/>
      <c r="Q37" s="101"/>
      <c r="R37" s="91"/>
      <c r="S37" s="92"/>
    </row>
    <row r="38" customFormat="false" ht="12.75" hidden="false" customHeight="true" outlineLevel="0" collapsed="false">
      <c r="A38" s="34" t="s">
        <v>72</v>
      </c>
      <c r="B38" s="105"/>
      <c r="C38" s="35" t="s">
        <v>55</v>
      </c>
      <c r="D38" s="35"/>
      <c r="E38" s="35"/>
      <c r="F38" s="35"/>
      <c r="G38" s="81"/>
      <c r="H38" s="98"/>
      <c r="I38" s="98"/>
      <c r="J38" s="98"/>
      <c r="K38" s="99"/>
      <c r="L38" s="99"/>
      <c r="M38" s="100"/>
      <c r="N38" s="100"/>
      <c r="O38" s="101"/>
      <c r="P38" s="101"/>
      <c r="Q38" s="101"/>
      <c r="R38" s="91"/>
      <c r="S38" s="92"/>
    </row>
    <row r="39" customFormat="false" ht="12.75" hidden="false" customHeight="true" outlineLevel="0" collapsed="false">
      <c r="A39" s="44" t="s">
        <v>111</v>
      </c>
      <c r="B39" s="45" t="s">
        <v>29</v>
      </c>
      <c r="C39" s="106" t="n">
        <v>681</v>
      </c>
      <c r="D39" s="106"/>
      <c r="E39" s="106"/>
      <c r="F39" s="106"/>
      <c r="G39" s="8"/>
      <c r="H39" s="107"/>
      <c r="I39" s="107"/>
      <c r="J39" s="107"/>
      <c r="K39" s="99"/>
      <c r="L39" s="99"/>
      <c r="M39" s="100"/>
      <c r="N39" s="100"/>
      <c r="O39" s="101"/>
      <c r="P39" s="101"/>
      <c r="Q39" s="101"/>
      <c r="R39" s="108"/>
      <c r="S39" s="109"/>
    </row>
    <row r="40" customFormat="false" ht="12.75" hidden="false" customHeight="true" outlineLevel="0" collapsed="false">
      <c r="A40" s="44" t="s">
        <v>112</v>
      </c>
      <c r="B40" s="45" t="s">
        <v>29</v>
      </c>
      <c r="C40" s="110" t="n">
        <v>681</v>
      </c>
      <c r="D40" s="110"/>
      <c r="E40" s="110"/>
      <c r="F40" s="110"/>
      <c r="G40" s="81"/>
      <c r="H40" s="111" t="s">
        <v>75</v>
      </c>
      <c r="I40" s="111"/>
      <c r="J40" s="111"/>
      <c r="K40" s="112" t="n">
        <f aca="false">SUM(K33:L38)</f>
        <v>680.92</v>
      </c>
      <c r="L40" s="112"/>
      <c r="M40" s="113" t="n">
        <f aca="false">SUM(O40/K40)</f>
        <v>0.472201139634612</v>
      </c>
      <c r="N40" s="113"/>
      <c r="O40" s="114" t="n">
        <f aca="false">SUM(O33:P38)</f>
        <v>321.5312</v>
      </c>
      <c r="P40" s="114"/>
      <c r="Q40" s="114"/>
      <c r="R40" s="91"/>
      <c r="S40" s="92"/>
    </row>
    <row r="41" customFormat="false" ht="12.75" hidden="false" customHeight="true" outlineLevel="0" collapsed="false">
      <c r="A41" s="44" t="s">
        <v>28</v>
      </c>
      <c r="B41" s="45" t="s">
        <v>26</v>
      </c>
      <c r="C41" s="40" t="n">
        <f aca="false">SUM((C11*0.72))</f>
        <v>9.24</v>
      </c>
      <c r="D41" s="40"/>
      <c r="E41" s="40"/>
      <c r="F41" s="40"/>
      <c r="G41" s="81"/>
      <c r="H41" s="98" t="s">
        <v>76</v>
      </c>
      <c r="I41" s="98"/>
      <c r="J41" s="98"/>
      <c r="K41" s="99" t="n">
        <f aca="false">SUM(C23*0.72)</f>
        <v>45.168</v>
      </c>
      <c r="L41" s="99"/>
      <c r="M41" s="101" t="n">
        <f aca="false">SUM(M37)</f>
        <v>0.61</v>
      </c>
      <c r="N41" s="101"/>
      <c r="O41" s="101" t="n">
        <f aca="false">SUM(K41*M41)</f>
        <v>27.55248</v>
      </c>
      <c r="P41" s="101"/>
      <c r="Q41" s="101"/>
      <c r="R41" s="91"/>
      <c r="S41" s="92"/>
    </row>
    <row r="42" customFormat="false" ht="12.75" hidden="false" customHeight="true" outlineLevel="0" collapsed="false">
      <c r="A42" s="38" t="s">
        <v>77</v>
      </c>
      <c r="B42" s="115" t="s">
        <v>29</v>
      </c>
      <c r="C42" s="116" t="n">
        <f aca="false">SUM(C40:C41)</f>
        <v>690.24</v>
      </c>
      <c r="D42" s="116"/>
      <c r="E42" s="116"/>
      <c r="F42" s="116"/>
      <c r="G42" s="81"/>
      <c r="H42" s="98"/>
      <c r="I42" s="98"/>
      <c r="J42" s="98"/>
      <c r="K42" s="99"/>
      <c r="L42" s="99"/>
      <c r="M42" s="101"/>
      <c r="N42" s="101"/>
      <c r="O42" s="101"/>
      <c r="P42" s="101"/>
      <c r="Q42" s="101"/>
      <c r="R42" s="91"/>
      <c r="S42" s="92"/>
    </row>
    <row r="43" customFormat="false" ht="12.75" hidden="false" customHeight="true" outlineLevel="0" collapsed="false">
      <c r="A43" s="117" t="s">
        <v>78</v>
      </c>
      <c r="B43" s="115"/>
      <c r="C43" s="116"/>
      <c r="D43" s="116"/>
      <c r="E43" s="116"/>
      <c r="F43" s="116"/>
      <c r="G43" s="81"/>
      <c r="H43" s="107"/>
      <c r="I43" s="107"/>
      <c r="J43" s="107"/>
      <c r="K43" s="99"/>
      <c r="L43" s="99"/>
      <c r="M43" s="100"/>
      <c r="N43" s="100"/>
      <c r="O43" s="101"/>
      <c r="P43" s="101"/>
      <c r="Q43" s="101"/>
      <c r="R43" s="118"/>
      <c r="S43" s="109"/>
    </row>
    <row r="44" customFormat="false" ht="12.75" hidden="false" customHeight="true" outlineLevel="0" collapsed="false">
      <c r="A44" s="74" t="s">
        <v>79</v>
      </c>
      <c r="B44" s="75" t="s">
        <v>29</v>
      </c>
      <c r="C44" s="76" t="n">
        <f aca="false">MIN(C39,C42)</f>
        <v>681</v>
      </c>
      <c r="D44" s="76"/>
      <c r="E44" s="76"/>
      <c r="F44" s="76"/>
      <c r="G44" s="81"/>
      <c r="H44" s="119" t="s">
        <v>80</v>
      </c>
      <c r="I44" s="119"/>
      <c r="J44" s="119"/>
      <c r="K44" s="120" t="n">
        <f aca="false">SUM(K40-(K41+K42))</f>
        <v>635.752</v>
      </c>
      <c r="L44" s="120"/>
      <c r="M44" s="121" t="n">
        <f aca="false">SUM(O44/K44)</f>
        <v>0.462411003032629</v>
      </c>
      <c r="N44" s="121"/>
      <c r="O44" s="122" t="n">
        <f aca="false">SUM(O40-(O41+O42))</f>
        <v>293.97872</v>
      </c>
      <c r="P44" s="122"/>
      <c r="Q44" s="122"/>
      <c r="R44" s="123"/>
      <c r="S44" s="109"/>
      <c r="T44" s="1" t="s">
        <v>81</v>
      </c>
      <c r="W44" s="124" t="n">
        <v>42905</v>
      </c>
    </row>
    <row r="45" customFormat="false" ht="12.75" hidden="false" customHeight="true" outlineLevel="0" collapsed="false">
      <c r="A45" s="102"/>
      <c r="B45" s="103"/>
      <c r="C45" s="104"/>
      <c r="D45" s="104"/>
      <c r="E45" s="104"/>
      <c r="F45" s="104"/>
      <c r="G45" s="8"/>
      <c r="H45" s="125" t="s">
        <v>82</v>
      </c>
      <c r="I45" s="125"/>
      <c r="J45" s="125"/>
      <c r="K45" s="126" t="n">
        <f aca="false">SUM(K33:L36)</f>
        <v>583</v>
      </c>
      <c r="L45" s="126"/>
      <c r="M45" s="127" t="n">
        <f aca="false">SUM(O45/K45)</f>
        <v>0.449056603773585</v>
      </c>
      <c r="N45" s="127"/>
      <c r="O45" s="128" t="n">
        <f aca="false">SUM(O33:P36)</f>
        <v>261.8</v>
      </c>
      <c r="P45" s="128"/>
      <c r="Q45" s="128"/>
      <c r="R45" s="123"/>
      <c r="S45" s="109"/>
    </row>
    <row r="46" customFormat="false" ht="12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129"/>
      <c r="K46" s="129"/>
      <c r="L46" s="129"/>
      <c r="M46" s="129"/>
      <c r="N46" s="129"/>
      <c r="O46" s="129"/>
      <c r="P46" s="129"/>
      <c r="Q46" s="129"/>
      <c r="R46" s="129"/>
      <c r="S46" s="130"/>
    </row>
    <row r="47" customFormat="false" ht="12.75" hidden="false" customHeight="true" outlineLevel="0" collapsed="false">
      <c r="A47" s="34" t="s">
        <v>83</v>
      </c>
      <c r="B47" s="105"/>
      <c r="C47" s="35" t="s">
        <v>55</v>
      </c>
      <c r="D47" s="35"/>
      <c r="E47" s="35"/>
      <c r="F47" s="35"/>
      <c r="G47" s="8"/>
      <c r="H47" s="8"/>
      <c r="I47" s="8"/>
      <c r="J47" s="129"/>
      <c r="K47" s="129"/>
      <c r="L47" s="129"/>
      <c r="M47" s="129"/>
      <c r="N47" s="129"/>
      <c r="O47" s="129"/>
      <c r="P47" s="129"/>
      <c r="Q47" s="129"/>
      <c r="R47" s="129"/>
      <c r="S47" s="130"/>
      <c r="T47" s="173" t="s">
        <v>113</v>
      </c>
      <c r="U47" s="173"/>
    </row>
    <row r="48" customFormat="false" ht="12.75" hidden="false" customHeight="true" outlineLevel="0" collapsed="false">
      <c r="A48" s="132" t="s">
        <v>85</v>
      </c>
      <c r="B48" s="133" t="s">
        <v>29</v>
      </c>
      <c r="C48" s="40" t="n">
        <f aca="false">SUM(C44)</f>
        <v>681</v>
      </c>
      <c r="D48" s="40"/>
      <c r="E48" s="40"/>
      <c r="F48" s="40"/>
      <c r="G48" s="81"/>
      <c r="H48" s="8"/>
      <c r="I48" s="8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4" t="n">
        <v>0.292</v>
      </c>
      <c r="U48" s="134" t="n">
        <v>429</v>
      </c>
    </row>
    <row r="49" customFormat="false" ht="12.75" hidden="false" customHeight="true" outlineLevel="0" collapsed="false">
      <c r="A49" s="135" t="s">
        <v>86</v>
      </c>
      <c r="B49" s="136" t="s">
        <v>51</v>
      </c>
      <c r="C49" s="40" t="n">
        <f aca="false">SUM(C35)</f>
        <v>602.72</v>
      </c>
      <c r="D49" s="40"/>
      <c r="E49" s="40"/>
      <c r="F49" s="40"/>
      <c r="G49" s="81"/>
      <c r="H49" s="8"/>
      <c r="I49" s="8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34" t="n">
        <v>0.292</v>
      </c>
      <c r="U49" s="134" t="n">
        <v>545</v>
      </c>
    </row>
    <row r="50" customFormat="false" ht="12.75" hidden="false" customHeight="true" outlineLevel="0" collapsed="false">
      <c r="A50" s="34" t="s">
        <v>87</v>
      </c>
      <c r="B50" s="137" t="s">
        <v>29</v>
      </c>
      <c r="C50" s="76" t="n">
        <f aca="false">SUM(C48-C49)</f>
        <v>78.28</v>
      </c>
      <c r="D50" s="76"/>
      <c r="E50" s="76"/>
      <c r="F50" s="76"/>
      <c r="G50" s="81"/>
      <c r="H50" s="8"/>
      <c r="I50" s="8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4" t="n">
        <v>0.355</v>
      </c>
      <c r="U50" s="134" t="n">
        <v>681</v>
      </c>
    </row>
    <row r="51" customFormat="false" ht="12.75" hidden="false" customHeight="true" outlineLevel="0" collapsed="false">
      <c r="A51" s="102"/>
      <c r="B51" s="103"/>
      <c r="C51" s="104"/>
      <c r="D51" s="104"/>
      <c r="E51" s="104"/>
      <c r="F51" s="104"/>
      <c r="G51" s="8"/>
      <c r="H51" s="8"/>
      <c r="I51" s="8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34" t="n">
        <v>0.533</v>
      </c>
      <c r="U51" s="134" t="n">
        <v>681</v>
      </c>
    </row>
    <row r="52" customFormat="false" ht="13.5" hidden="false" customHeight="true" outlineLevel="0" collapsed="false">
      <c r="A52" s="34" t="s">
        <v>88</v>
      </c>
      <c r="B52" s="105"/>
      <c r="C52" s="138" t="s">
        <v>55</v>
      </c>
      <c r="D52" s="138"/>
      <c r="E52" s="138"/>
      <c r="F52" s="138"/>
      <c r="G52" s="81"/>
      <c r="H52" s="8"/>
      <c r="I52" s="8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4" t="n">
        <v>0.533</v>
      </c>
      <c r="U52" s="134" t="n">
        <v>429</v>
      </c>
    </row>
    <row r="53" customFormat="false" ht="10.5" hidden="false" customHeight="true" outlineLevel="0" collapsed="false">
      <c r="A53" s="135"/>
      <c r="B53" s="135"/>
      <c r="C53" s="174"/>
      <c r="D53" s="174"/>
      <c r="E53" s="174"/>
      <c r="F53" s="174"/>
      <c r="G53" s="8"/>
      <c r="H53" s="8"/>
      <c r="I53" s="8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4" t="n">
        <v>0.292</v>
      </c>
      <c r="U53" s="134" t="n">
        <v>429</v>
      </c>
    </row>
    <row r="54" customFormat="false" ht="12" hidden="false" customHeight="true" outlineLevel="0" collapsed="false">
      <c r="A54" s="135" t="s">
        <v>114</v>
      </c>
      <c r="B54" s="139" t="s">
        <v>26</v>
      </c>
      <c r="C54" s="93" t="n">
        <v>77</v>
      </c>
      <c r="D54" s="93"/>
      <c r="E54" s="93"/>
      <c r="F54" s="93"/>
      <c r="G54" s="8"/>
      <c r="H54" s="8"/>
      <c r="I54" s="8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customFormat="false" ht="12" hidden="false" customHeight="true" outlineLevel="0" collapsed="false">
      <c r="A55" s="135" t="s">
        <v>70</v>
      </c>
      <c r="B55" s="139" t="s">
        <v>26</v>
      </c>
      <c r="C55" s="93" t="n">
        <v>0</v>
      </c>
      <c r="D55" s="93"/>
      <c r="E55" s="93"/>
      <c r="F55" s="93"/>
      <c r="G55" s="8"/>
      <c r="H55" s="8"/>
      <c r="I55" s="8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customFormat="false" ht="12.75" hidden="false" customHeight="true" outlineLevel="0" collapsed="false">
      <c r="A56" s="34" t="s">
        <v>92</v>
      </c>
      <c r="B56" s="140" t="s">
        <v>29</v>
      </c>
      <c r="C56" s="141" t="n">
        <f aca="false">SUM(C53:F55)</f>
        <v>77</v>
      </c>
      <c r="D56" s="141"/>
      <c r="E56" s="141"/>
      <c r="F56" s="141"/>
      <c r="G56" s="36"/>
      <c r="H56" s="8"/>
      <c r="I56" s="8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customFormat="false" ht="12.75" hidden="false" customHeight="true" outlineLevel="0" collapsed="false">
      <c r="A57" s="34" t="s">
        <v>93</v>
      </c>
      <c r="B57" s="140" t="s">
        <v>29</v>
      </c>
      <c r="C57" s="76" t="n">
        <f aca="false">SUM(C50-C56)</f>
        <v>1.27999999999997</v>
      </c>
      <c r="D57" s="76"/>
      <c r="E57" s="76"/>
      <c r="F57" s="76"/>
      <c r="G57" s="142"/>
      <c r="H57" s="8"/>
      <c r="I57" s="8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customFormat="false" ht="12.75" hidden="false" customHeight="true" outlineLevel="0" collapsed="false">
      <c r="G58" s="142"/>
      <c r="H58" s="8"/>
      <c r="I58" s="8"/>
      <c r="J58" s="129"/>
      <c r="L58" s="129"/>
      <c r="M58" s="129"/>
      <c r="N58" s="129"/>
      <c r="O58" s="129"/>
      <c r="P58" s="129"/>
      <c r="Q58" s="129"/>
      <c r="R58" s="129"/>
      <c r="S58" s="129"/>
    </row>
    <row r="59" customFormat="false" ht="12.75" hidden="false" customHeight="true" outlineLevel="0" collapsed="false">
      <c r="H59" s="8"/>
      <c r="I59" s="8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customFormat="false" ht="12.75" hidden="false" customHeight="true" outlineLevel="0" collapsed="false">
      <c r="H60" s="8"/>
      <c r="I60" s="8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customFormat="false" ht="12.75" hidden="false" customHeight="true" outlineLevel="0" collapsed="false">
      <c r="H61" s="8"/>
      <c r="I61" s="8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customFormat="false" ht="12" hidden="false" customHeight="true" outlineLevel="0" collapsed="false">
      <c r="O62" s="129"/>
      <c r="P62" s="129"/>
      <c r="Q62" s="129"/>
      <c r="R62" s="129"/>
      <c r="S62" s="129"/>
    </row>
    <row r="63" customFormat="false" ht="15.75" hidden="false" customHeight="true" outlineLevel="0" collapsed="false">
      <c r="H63" s="8"/>
      <c r="I63" s="8"/>
      <c r="J63" s="8"/>
      <c r="K63" s="129"/>
      <c r="L63" s="129"/>
      <c r="M63" s="129"/>
      <c r="N63" s="129"/>
      <c r="O63" s="129"/>
      <c r="P63" s="129"/>
      <c r="Q63" s="129"/>
      <c r="R63" s="129"/>
      <c r="S63" s="129"/>
    </row>
    <row r="64" customFormat="false" ht="12.75" hidden="false" customHeight="false" outlineLevel="0" collapsed="false">
      <c r="K64" s="129"/>
      <c r="L64" s="129"/>
      <c r="M64" s="129"/>
      <c r="N64" s="129"/>
      <c r="O64" s="129"/>
      <c r="P64" s="129"/>
      <c r="Q64" s="129"/>
      <c r="R64" s="129"/>
      <c r="S64" s="129"/>
    </row>
  </sheetData>
  <mergeCells count="127">
    <mergeCell ref="A1:R1"/>
    <mergeCell ref="A3:D3"/>
    <mergeCell ref="B5:C5"/>
    <mergeCell ref="L5:N5"/>
    <mergeCell ref="O5:R5"/>
    <mergeCell ref="B6:C6"/>
    <mergeCell ref="H6:I6"/>
    <mergeCell ref="L6:N6"/>
    <mergeCell ref="P6:R6"/>
    <mergeCell ref="B7:C7"/>
    <mergeCell ref="H7:I7"/>
    <mergeCell ref="L7:N7"/>
    <mergeCell ref="P7:R7"/>
    <mergeCell ref="B8:C8"/>
    <mergeCell ref="H8:I8"/>
    <mergeCell ref="L8:N8"/>
    <mergeCell ref="P8:R8"/>
    <mergeCell ref="H9:I9"/>
    <mergeCell ref="K9:N9"/>
    <mergeCell ref="P9:R9"/>
    <mergeCell ref="B10:F10"/>
    <mergeCell ref="H10:J10"/>
    <mergeCell ref="C11:F11"/>
    <mergeCell ref="M11:N17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H20:K20"/>
    <mergeCell ref="C21:F21"/>
    <mergeCell ref="C22:F22"/>
    <mergeCell ref="C23:F23"/>
    <mergeCell ref="K23:L23"/>
    <mergeCell ref="C24:F24"/>
    <mergeCell ref="C25:F25"/>
    <mergeCell ref="C26:F26"/>
    <mergeCell ref="C27:F27"/>
    <mergeCell ref="C30:F30"/>
    <mergeCell ref="H30:Q30"/>
    <mergeCell ref="C31:F31"/>
    <mergeCell ref="H31:J32"/>
    <mergeCell ref="K31:L31"/>
    <mergeCell ref="M31:N31"/>
    <mergeCell ref="O31:Q31"/>
    <mergeCell ref="C32:F32"/>
    <mergeCell ref="K32:L32"/>
    <mergeCell ref="M32:N32"/>
    <mergeCell ref="O32:Q32"/>
    <mergeCell ref="C33:F33"/>
    <mergeCell ref="H33:J33"/>
    <mergeCell ref="K33:L33"/>
    <mergeCell ref="M33:N33"/>
    <mergeCell ref="O33:Q33"/>
    <mergeCell ref="C34:F34"/>
    <mergeCell ref="H34:J34"/>
    <mergeCell ref="K34:L34"/>
    <mergeCell ref="M34:N34"/>
    <mergeCell ref="O34:Q34"/>
    <mergeCell ref="C35:F35"/>
    <mergeCell ref="H35:J35"/>
    <mergeCell ref="K35:L35"/>
    <mergeCell ref="M35:N35"/>
    <mergeCell ref="O35:Q35"/>
    <mergeCell ref="H36:J36"/>
    <mergeCell ref="K36:L36"/>
    <mergeCell ref="M36:N36"/>
    <mergeCell ref="O36:Q36"/>
    <mergeCell ref="H37:J37"/>
    <mergeCell ref="K37:L37"/>
    <mergeCell ref="M37:N37"/>
    <mergeCell ref="O37:Q37"/>
    <mergeCell ref="C38:F38"/>
    <mergeCell ref="H38:J38"/>
    <mergeCell ref="K38:L38"/>
    <mergeCell ref="M38:N38"/>
    <mergeCell ref="O38:Q38"/>
    <mergeCell ref="C39:F39"/>
    <mergeCell ref="H39:J39"/>
    <mergeCell ref="K39:L39"/>
    <mergeCell ref="M39:N39"/>
    <mergeCell ref="O39:Q39"/>
    <mergeCell ref="C40:F40"/>
    <mergeCell ref="H40:J40"/>
    <mergeCell ref="K40:L40"/>
    <mergeCell ref="M40:N40"/>
    <mergeCell ref="O40:Q40"/>
    <mergeCell ref="C41:F41"/>
    <mergeCell ref="H41:J41"/>
    <mergeCell ref="K41:L41"/>
    <mergeCell ref="M41:N41"/>
    <mergeCell ref="O41:Q41"/>
    <mergeCell ref="B42:B43"/>
    <mergeCell ref="C42:F43"/>
    <mergeCell ref="H42:J42"/>
    <mergeCell ref="K42:L42"/>
    <mergeCell ref="M42:N42"/>
    <mergeCell ref="O42:Q42"/>
    <mergeCell ref="H43:J43"/>
    <mergeCell ref="K43:L43"/>
    <mergeCell ref="M43:N43"/>
    <mergeCell ref="O43:Q43"/>
    <mergeCell ref="C44:F44"/>
    <mergeCell ref="H44:J44"/>
    <mergeCell ref="K44:L44"/>
    <mergeCell ref="M44:N44"/>
    <mergeCell ref="O44:Q44"/>
    <mergeCell ref="H45:J45"/>
    <mergeCell ref="K45:L45"/>
    <mergeCell ref="M45:N45"/>
    <mergeCell ref="O45:Q45"/>
    <mergeCell ref="C47:F47"/>
    <mergeCell ref="T47:U47"/>
    <mergeCell ref="C48:F48"/>
    <mergeCell ref="C49:F49"/>
    <mergeCell ref="C50:F50"/>
    <mergeCell ref="C52:F52"/>
    <mergeCell ref="A53:B53"/>
    <mergeCell ref="C53:F53"/>
    <mergeCell ref="C54:F54"/>
    <mergeCell ref="C55:F55"/>
    <mergeCell ref="C56:F56"/>
    <mergeCell ref="C57:F5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19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19" activeCellId="0" sqref="G19"/>
    </sheetView>
  </sheetViews>
  <sheetFormatPr defaultColWidth="11.4296875" defaultRowHeight="15" zeroHeight="false" outlineLevelRow="0" outlineLevelCol="0"/>
  <cols>
    <col collapsed="false" customWidth="true" hidden="false" outlineLevel="0" max="1" min="1" style="0" width="16.57"/>
    <col collapsed="false" customWidth="true" hidden="false" outlineLevel="0" max="8" min="8" style="0" width="22.86"/>
    <col collapsed="false" customWidth="true" hidden="false" outlineLevel="0" max="11" min="9" style="0" width="3.72"/>
  </cols>
  <sheetData>
    <row r="2" customFormat="false" ht="20.85" hidden="false" customHeight="false" outlineLevel="0" collapsed="false">
      <c r="A2" s="175" t="s">
        <v>115</v>
      </c>
      <c r="B2" s="176"/>
    </row>
    <row r="3" customFormat="false" ht="17.35" hidden="false" customHeight="false" outlineLevel="0" collapsed="false">
      <c r="A3" s="176"/>
      <c r="B3" s="176"/>
    </row>
    <row r="4" customFormat="false" ht="17.35" hidden="false" customHeight="false" outlineLevel="0" collapsed="false">
      <c r="A4" s="176" t="s">
        <v>116</v>
      </c>
      <c r="B4" s="176"/>
    </row>
    <row r="5" customFormat="false" ht="17.35" hidden="false" customHeight="false" outlineLevel="0" collapsed="false">
      <c r="A5" s="177" t="n">
        <v>44630</v>
      </c>
    </row>
    <row r="7" customFormat="false" ht="17.35" hidden="false" customHeight="false" outlineLevel="0" collapsed="false">
      <c r="A7" s="178" t="s">
        <v>117</v>
      </c>
      <c r="B7" s="179"/>
      <c r="C7" s="180"/>
      <c r="D7" s="180"/>
      <c r="E7" s="180"/>
      <c r="F7" s="181"/>
      <c r="I7" s="178" t="s">
        <v>118</v>
      </c>
    </row>
    <row r="8" customFormat="false" ht="17.35" hidden="false" customHeight="false" outlineLevel="0" collapsed="false">
      <c r="A8" s="182" t="s">
        <v>119</v>
      </c>
      <c r="B8" s="179" t="s">
        <v>120</v>
      </c>
      <c r="C8" s="180"/>
      <c r="D8" s="180"/>
      <c r="E8" s="180"/>
      <c r="F8" s="181"/>
      <c r="I8" s="180" t="s">
        <v>121</v>
      </c>
    </row>
    <row r="9" customFormat="false" ht="17.35" hidden="false" customHeight="false" outlineLevel="0" collapsed="false">
      <c r="A9" s="183"/>
      <c r="B9" s="179" t="s">
        <v>122</v>
      </c>
      <c r="C9" s="180"/>
      <c r="D9" s="180"/>
      <c r="E9" s="180"/>
      <c r="F9" s="181"/>
      <c r="I9" s="180"/>
      <c r="J9" s="179" t="s">
        <v>123</v>
      </c>
      <c r="K9" s="179"/>
      <c r="L9" s="179"/>
      <c r="M9" s="180"/>
      <c r="N9" s="180"/>
      <c r="O9" s="180"/>
      <c r="P9" s="180"/>
    </row>
    <row r="10" customFormat="false" ht="17.35" hidden="false" customHeight="false" outlineLevel="0" collapsed="false">
      <c r="A10" s="182" t="s">
        <v>124</v>
      </c>
      <c r="B10" s="184" t="s">
        <v>125</v>
      </c>
      <c r="C10" s="185"/>
      <c r="I10" s="180"/>
      <c r="J10" s="179"/>
      <c r="K10" s="179" t="s">
        <v>126</v>
      </c>
      <c r="L10" s="179"/>
      <c r="M10" s="180"/>
      <c r="N10" s="180"/>
      <c r="O10" s="180"/>
      <c r="P10" s="180"/>
    </row>
    <row r="11" customFormat="false" ht="17.35" hidden="false" customHeight="false" outlineLevel="0" collapsed="false">
      <c r="A11" s="182" t="s">
        <v>127</v>
      </c>
      <c r="B11" s="179" t="s">
        <v>128</v>
      </c>
      <c r="I11" s="180"/>
      <c r="J11" s="179"/>
      <c r="K11" s="186"/>
      <c r="L11" s="179" t="s">
        <v>129</v>
      </c>
      <c r="M11" s="180"/>
      <c r="N11" s="180"/>
      <c r="O11" s="180"/>
      <c r="P11" s="180"/>
    </row>
    <row r="12" customFormat="false" ht="17.35" hidden="false" customHeight="false" outlineLevel="0" collapsed="false">
      <c r="A12" s="187"/>
      <c r="B12" s="179" t="s">
        <v>130</v>
      </c>
      <c r="I12" s="180"/>
      <c r="J12" s="179"/>
      <c r="K12" s="186"/>
      <c r="L12" s="179"/>
      <c r="M12" s="180"/>
      <c r="N12" s="180"/>
      <c r="O12" s="180"/>
      <c r="P12" s="180"/>
    </row>
    <row r="13" customFormat="false" ht="17.35" hidden="false" customHeight="false" outlineLevel="0" collapsed="false">
      <c r="A13" s="182" t="s">
        <v>131</v>
      </c>
      <c r="B13" s="188" t="s">
        <v>132</v>
      </c>
      <c r="C13" s="189"/>
      <c r="I13" s="180"/>
      <c r="J13" s="179"/>
      <c r="K13" s="179" t="s">
        <v>133</v>
      </c>
      <c r="L13" s="179"/>
      <c r="M13" s="180"/>
      <c r="N13" s="180"/>
      <c r="O13" s="180"/>
      <c r="P13" s="180"/>
    </row>
    <row r="14" customFormat="false" ht="17.35" hidden="false" customHeight="false" outlineLevel="0" collapsed="false">
      <c r="A14" s="182"/>
      <c r="B14" s="188" t="s">
        <v>134</v>
      </c>
      <c r="C14" s="189"/>
      <c r="I14" s="180"/>
      <c r="J14" s="179"/>
      <c r="K14" s="179"/>
      <c r="L14" s="179" t="s">
        <v>135</v>
      </c>
      <c r="M14" s="180"/>
      <c r="N14" s="180"/>
      <c r="O14" s="180"/>
      <c r="P14" s="180"/>
    </row>
    <row r="15" customFormat="false" ht="17.35" hidden="false" customHeight="false" outlineLevel="0" collapsed="false">
      <c r="A15" s="182" t="s">
        <v>136</v>
      </c>
      <c r="B15" s="184" t="s">
        <v>137</v>
      </c>
      <c r="C15" s="182"/>
      <c r="D15" s="182"/>
      <c r="I15" s="180"/>
      <c r="J15" s="179"/>
      <c r="K15" s="179"/>
      <c r="L15" s="179"/>
      <c r="M15" s="180"/>
      <c r="N15" s="180"/>
      <c r="O15" s="180"/>
      <c r="P15" s="180"/>
    </row>
    <row r="16" customFormat="false" ht="17.35" hidden="false" customHeight="false" outlineLevel="0" collapsed="false">
      <c r="A16" s="182" t="s">
        <v>138</v>
      </c>
      <c r="B16" s="184" t="s">
        <v>139</v>
      </c>
      <c r="I16" s="180"/>
      <c r="J16" s="179" t="s">
        <v>140</v>
      </c>
      <c r="K16" s="179"/>
      <c r="L16" s="179"/>
      <c r="M16" s="180"/>
      <c r="N16" s="180"/>
      <c r="O16" s="180"/>
      <c r="P16" s="180"/>
    </row>
    <row r="17" customFormat="false" ht="17.35" hidden="false" customHeight="false" outlineLevel="0" collapsed="false">
      <c r="I17" s="180"/>
      <c r="J17" s="179"/>
      <c r="K17" s="186"/>
      <c r="L17" s="179" t="s">
        <v>141</v>
      </c>
      <c r="M17" s="180"/>
      <c r="N17" s="180"/>
      <c r="O17" s="180"/>
      <c r="P17" s="180"/>
    </row>
    <row r="18" customFormat="false" ht="18.75" hidden="false" customHeight="false" outlineLevel="0" collapsed="false">
      <c r="I18" s="180"/>
      <c r="J18" s="179"/>
      <c r="K18" s="186"/>
      <c r="L18" s="179"/>
      <c r="M18" s="180"/>
      <c r="N18" s="180"/>
      <c r="O18" s="180"/>
      <c r="P18" s="180"/>
    </row>
    <row r="19" customFormat="false" ht="18.75" hidden="false" customHeight="false" outlineLevel="0" collapsed="false">
      <c r="I19" s="180"/>
      <c r="J19" s="180"/>
      <c r="K19" s="180"/>
      <c r="L19" s="180"/>
      <c r="M19" s="180"/>
      <c r="N19" s="180"/>
      <c r="O19" s="180"/>
      <c r="P19" s="18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2017-05-10T14:40:15Z</dcterms:created>
  <dc:creator>Guillaume</dc:creator>
  <dc:description/>
  <dc:language>fr-FR</dc:language>
  <cp:lastModifiedBy/>
  <cp:lastPrinted>2024-05-18T08:54:00Z</cp:lastPrinted>
  <dcterms:modified xsi:type="dcterms:W3CDTF">2025-04-24T15:14:46Z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